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9320" windowHeight="7620" tabRatio="599" activeTab="1"/>
  </bookViews>
  <sheets>
    <sheet name="титулка" sheetId="1" r:id="rId1"/>
    <sheet name="план 2017-2018" sheetId="2" r:id="rId2"/>
    <sheet name="вспом" sheetId="3" state="hidden" r:id="rId3"/>
    <sheet name="план 2016-2017 (2)" sheetId="4" state="hidden" r:id="rId4"/>
    <sheet name="план 2016-2017 (3)" sheetId="5" state="hidden" r:id="rId5"/>
  </sheets>
  <definedNames>
    <definedName name="_xlnm.Print_Titles" localSheetId="2">'вспом'!$7:$7</definedName>
    <definedName name="_xlnm.Print_Titles" localSheetId="3">'план 2016-2017 (2)'!$7:$7</definedName>
    <definedName name="_xlnm.Print_Titles" localSheetId="4">'план 2016-2017 (3)'!$7:$7</definedName>
    <definedName name="_xlnm.Print_Titles" localSheetId="1">'план 2017-2018'!$7:$7</definedName>
    <definedName name="_xlnm.Print_Area" localSheetId="2">'вспом'!$A$1:$AB$105</definedName>
    <definedName name="_xlnm.Print_Area" localSheetId="3">'план 2016-2017 (2)'!$A$1:$AB$101</definedName>
    <definedName name="_xlnm.Print_Area" localSheetId="4">'план 2016-2017 (3)'!$A$1:$AB$101</definedName>
    <definedName name="_xlnm.Print_Area" localSheetId="1">'план 2017-2018'!$A$1:$AB$110</definedName>
    <definedName name="_xlnm.Print_Area" localSheetId="0">'титулка'!$A$1:$BB$37</definedName>
  </definedNames>
  <calcPr fullCalcOnLoad="1"/>
</workbook>
</file>

<file path=xl/sharedStrings.xml><?xml version="1.0" encoding="utf-8"?>
<sst xmlns="http://schemas.openxmlformats.org/spreadsheetml/2006/main" count="1416" uniqueCount="319">
  <si>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</si>
  <si>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</si>
  <si>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</si>
  <si>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</si>
  <si>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</si>
  <si>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</si>
  <si>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</si>
  <si>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</si>
  <si>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</si>
  <si>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</si>
  <si>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</si>
  <si>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</si>
  <si>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</si>
  <si>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</si>
  <si>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Донбаська державна машинобудівна академія</t>
  </si>
  <si>
    <t>С</t>
  </si>
  <si>
    <t>К</t>
  </si>
  <si>
    <t>Дипломне проектування</t>
  </si>
  <si>
    <t>Всього</t>
  </si>
  <si>
    <t>№ п/п</t>
  </si>
  <si>
    <t>Години</t>
  </si>
  <si>
    <t>Загальний обсяг</t>
  </si>
  <si>
    <t>Аудиторні</t>
  </si>
  <si>
    <t>самостійні</t>
  </si>
  <si>
    <t>екзаменів</t>
  </si>
  <si>
    <t>заліків</t>
  </si>
  <si>
    <t>НАЗВА ДИСЦИПЛІН</t>
  </si>
  <si>
    <t>ЗАГАЛЬНА КІЛЬКІСТЬ ГОДИН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</si>
  <si>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</si>
  <si>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</si>
  <si>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</si>
  <si>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Разом:</t>
  </si>
  <si>
    <t>Економіка підприємства</t>
  </si>
  <si>
    <t>Менеджмент</t>
  </si>
  <si>
    <t>Ректор __________________</t>
  </si>
  <si>
    <t>Політична економія</t>
  </si>
  <si>
    <t>Мікроекономіка</t>
  </si>
  <si>
    <t>Макроекономіка</t>
  </si>
  <si>
    <t>Статистика</t>
  </si>
  <si>
    <t>Маркетинг</t>
  </si>
  <si>
    <t>Податкова система</t>
  </si>
  <si>
    <t>Українська мова (за професійним спрямуванням)</t>
  </si>
  <si>
    <t>Іноземна мова (за професійним спрямуванням)</t>
  </si>
  <si>
    <t>Гроші і кредит</t>
  </si>
  <si>
    <t>Фінанси підприємств</t>
  </si>
  <si>
    <t>Бухгалтерський облік</t>
  </si>
  <si>
    <t>Інвестування</t>
  </si>
  <si>
    <t>Контрольні роботи</t>
  </si>
  <si>
    <t>Н</t>
  </si>
  <si>
    <t>Курсові роботи</t>
  </si>
  <si>
    <t>Економіка праці й соціально-трудові відносини</t>
  </si>
  <si>
    <t>Страхові послуги</t>
  </si>
  <si>
    <t>Фінансовий аналіз</t>
  </si>
  <si>
    <t>Бюджетна система</t>
  </si>
  <si>
    <t>Фінансовий ринок</t>
  </si>
  <si>
    <t>Соціальне страхування</t>
  </si>
  <si>
    <t>всього аудиторних годин</t>
  </si>
  <si>
    <t>Математика для економістів:</t>
  </si>
  <si>
    <t>Кредити ECTS</t>
  </si>
  <si>
    <t>Філософія</t>
  </si>
  <si>
    <t>Міжнародні фінанси</t>
  </si>
  <si>
    <t>Макроекономіка (курсова робота)</t>
  </si>
  <si>
    <t>Справка</t>
  </si>
  <si>
    <t>практичні</t>
  </si>
  <si>
    <t>Історія економіки та економічної думки</t>
  </si>
  <si>
    <t>Економіка підприємства (курсова робота)</t>
  </si>
  <si>
    <t>Бухгалтерський облік (курсова робота)</t>
  </si>
  <si>
    <t>Регіональна економіка</t>
  </si>
  <si>
    <t>Фінансовий аналіз (курсова робота)</t>
  </si>
  <si>
    <t>Фінансова діяльність суб'єктів підприємництва</t>
  </si>
  <si>
    <t>Місцеві фінанси</t>
  </si>
  <si>
    <t xml:space="preserve"> Фінанси</t>
  </si>
  <si>
    <t>Фінанси (курсова робота)</t>
  </si>
  <si>
    <t>Триместровий контроль</t>
  </si>
  <si>
    <t>Історія української культури</t>
  </si>
  <si>
    <t>Фінанси підприємств (курсова робота)</t>
  </si>
  <si>
    <t xml:space="preserve"> ЦИКЛИ ДИСЦИПЛІН ПІДГОТОВКИ БАКАЛАВРА</t>
  </si>
  <si>
    <t>Всього:</t>
  </si>
  <si>
    <t>Економічний аналіз</t>
  </si>
  <si>
    <t>Фінанси зарубіжних корпорацій</t>
  </si>
  <si>
    <t>Соціологія</t>
  </si>
  <si>
    <t xml:space="preserve">Економіко-математичні методи та моделі </t>
  </si>
  <si>
    <t>Математика для економістів (вища математика)</t>
  </si>
  <si>
    <t>Математика для економістів (теорія ймовірності і матем.статистика)</t>
  </si>
  <si>
    <t xml:space="preserve">Міжнародна економіка </t>
  </si>
  <si>
    <t xml:space="preserve">Страхування </t>
  </si>
  <si>
    <t>Інформатика</t>
  </si>
  <si>
    <t>Казначейська справа</t>
  </si>
  <si>
    <t>Банківська система</t>
  </si>
  <si>
    <t>Банківська система (курсова робота)</t>
  </si>
  <si>
    <t>С/Н</t>
  </si>
  <si>
    <t>Міжнародні стандарти фінансової звітності</t>
  </si>
  <si>
    <t xml:space="preserve">лекції </t>
  </si>
  <si>
    <t>лабораторні</t>
  </si>
  <si>
    <t>12+20+8</t>
  </si>
  <si>
    <t>Безпека життєдіяльності</t>
  </si>
  <si>
    <t>6+18+6</t>
  </si>
  <si>
    <t>ЗД</t>
  </si>
  <si>
    <t>Міністерство освіти і науки України</t>
  </si>
  <si>
    <t xml:space="preserve">НАВЧАЛЬНИЙ ПЛАН </t>
  </si>
  <si>
    <t xml:space="preserve">Позначення: Н – настановна сесія; С – екзаменаційна сесія; П – практика; К – канікули; Д– дипломне проектування; ЗД – захист дипломного проекту </t>
  </si>
  <si>
    <t>Держ. атест.</t>
  </si>
  <si>
    <t>Усього</t>
  </si>
  <si>
    <t>Назва навчальної дисципліни</t>
  </si>
  <si>
    <t>Форма державної атестації (екзамен, дипломний проект (робота))</t>
  </si>
  <si>
    <r>
      <t xml:space="preserve">підготовки: </t>
    </r>
    <r>
      <rPr>
        <b/>
        <sz val="20"/>
        <rFont val="Times New Roman"/>
        <family val="1"/>
      </rPr>
      <t>бакалавра</t>
    </r>
  </si>
  <si>
    <r>
      <t>форма навчання:</t>
    </r>
    <r>
      <rPr>
        <b/>
        <sz val="20"/>
        <rFont val="Times New Roman"/>
        <family val="1"/>
      </rPr>
      <t xml:space="preserve">    заочна</t>
    </r>
  </si>
  <si>
    <t>I. Графік навчального процесу</t>
  </si>
  <si>
    <t>I</t>
  </si>
  <si>
    <t>II</t>
  </si>
  <si>
    <t>III</t>
  </si>
  <si>
    <t>IV</t>
  </si>
  <si>
    <t>V</t>
  </si>
  <si>
    <t>Курсові проекти</t>
  </si>
  <si>
    <t>6/0</t>
  </si>
  <si>
    <t>4/0</t>
  </si>
  <si>
    <t>12/0</t>
  </si>
  <si>
    <t xml:space="preserve"> 1 курс </t>
  </si>
  <si>
    <t xml:space="preserve"> 2 курс </t>
  </si>
  <si>
    <t xml:space="preserve"> 3 курс </t>
  </si>
  <si>
    <t xml:space="preserve"> 4 курс </t>
  </si>
  <si>
    <t xml:space="preserve"> 5 курс </t>
  </si>
  <si>
    <t>1.1.1</t>
  </si>
  <si>
    <t>1.1.2</t>
  </si>
  <si>
    <t>1.1.3</t>
  </si>
  <si>
    <t>1.1.4</t>
  </si>
  <si>
    <t>1.1.5</t>
  </si>
  <si>
    <t xml:space="preserve"> семестри (триместри) </t>
  </si>
  <si>
    <t>Розподіл годин по курсах і семестрах (триместрах)</t>
  </si>
  <si>
    <t>1.1.1.1</t>
  </si>
  <si>
    <t>1.1.1.2</t>
  </si>
  <si>
    <t>1 ОБОВ'ЯЗКОВІ НАВЧАЛЬНІ  ДИСЦИПЛІНИ</t>
  </si>
  <si>
    <t xml:space="preserve">1.1   Гуманітарні та соціально-економічні дисципліни  </t>
  </si>
  <si>
    <t>1.2 Дисципліни природничо-наукової (фундаментальної) підготовки</t>
  </si>
  <si>
    <t>1.2.1</t>
  </si>
  <si>
    <t>1.2.2</t>
  </si>
  <si>
    <t>1.2.2.1</t>
  </si>
  <si>
    <t>1.2.2.2</t>
  </si>
  <si>
    <t>1.2.3</t>
  </si>
  <si>
    <t>1.2.4</t>
  </si>
  <si>
    <t>1.2.4.1</t>
  </si>
  <si>
    <t>1.2.4.2</t>
  </si>
  <si>
    <t>1.2.5</t>
  </si>
  <si>
    <t>1.2.5.1</t>
  </si>
  <si>
    <t>1.2.5.2</t>
  </si>
  <si>
    <t>1.2.6</t>
  </si>
  <si>
    <t>1.2.7</t>
  </si>
  <si>
    <t>1.3 Дисципліни професійної підготовки</t>
  </si>
  <si>
    <t>2. ВИБІРКОВІ НАВЧАЛЬНІ ДИСЦИПЛІНИ</t>
  </si>
  <si>
    <t>2.3  Дисципліни професійної підготовки</t>
  </si>
  <si>
    <t>1.3.1</t>
  </si>
  <si>
    <t>1.3.1.1</t>
  </si>
  <si>
    <t>1.3.1.2</t>
  </si>
  <si>
    <t>Основи охорони праці та безпека життєдіяльності</t>
  </si>
  <si>
    <t xml:space="preserve">Основи охорони праці  </t>
  </si>
  <si>
    <t>1.3.3</t>
  </si>
  <si>
    <t>1.3.2</t>
  </si>
  <si>
    <t>1.3.2.1</t>
  </si>
  <si>
    <t>1.3.2.2</t>
  </si>
  <si>
    <t>1.3.4</t>
  </si>
  <si>
    <t>1.3.5</t>
  </si>
  <si>
    <t>1.3.5.1</t>
  </si>
  <si>
    <t>1.3.5.2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</si>
  <si>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</si>
  <si>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</si>
  <si>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</si>
  <si>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</si>
  <si>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</si>
  <si>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</si>
  <si>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</si>
  <si>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</si>
  <si>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</si>
  <si>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</si>
  <si>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</si>
  <si>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1.3.16.1</t>
  </si>
  <si>
    <t>1.3.16.2</t>
  </si>
  <si>
    <t>1.3.16.3</t>
  </si>
  <si>
    <t>1.3.17</t>
  </si>
  <si>
    <t>1.3.17.1</t>
  </si>
  <si>
    <t>1.3.17.2</t>
  </si>
  <si>
    <t>1.3.18</t>
  </si>
  <si>
    <t>1.3.19</t>
  </si>
  <si>
    <t>1.3.19.1</t>
  </si>
  <si>
    <t>1.3.19.2</t>
  </si>
  <si>
    <t>2.3.1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</si>
  <si>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</si>
  <si>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</si>
  <si>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</si>
  <si>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</si>
  <si>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</si>
  <si>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</si>
  <si>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</si>
  <si>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</si>
  <si>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</si>
  <si>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</si>
  <si>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2.3.13</t>
  </si>
  <si>
    <t>2.3.13.1</t>
  </si>
  <si>
    <t>2.3.13.2</t>
  </si>
  <si>
    <t>2.3.14</t>
  </si>
  <si>
    <r>
      <t xml:space="preserve">галузь знань: </t>
    </r>
    <r>
      <rPr>
        <b/>
        <sz val="20"/>
        <rFont val="Times New Roman"/>
        <family val="1"/>
      </rPr>
      <t>07 Управління та  адміністрування</t>
    </r>
  </si>
  <si>
    <r>
      <t>спеціальність:</t>
    </r>
    <r>
      <rPr>
        <b/>
        <sz val="20"/>
        <rFont val="Times New Roman"/>
        <family val="1"/>
      </rPr>
      <t xml:space="preserve">  072 Фінанси, банківська справа та страхування</t>
    </r>
  </si>
  <si>
    <t>на основі повної загальної середньої освіти</t>
  </si>
  <si>
    <t>Н/</t>
  </si>
  <si>
    <t>/С</t>
  </si>
  <si>
    <t>-</t>
  </si>
  <si>
    <t xml:space="preserve">Історія України </t>
  </si>
  <si>
    <t>Разом п.1.1:</t>
  </si>
  <si>
    <t>8/0</t>
  </si>
  <si>
    <t>8/2</t>
  </si>
  <si>
    <t>4/2</t>
  </si>
  <si>
    <t>6/2</t>
  </si>
  <si>
    <t>2/2</t>
  </si>
  <si>
    <t>2/0</t>
  </si>
  <si>
    <t>Разом п.1.2:</t>
  </si>
  <si>
    <t>8/4</t>
  </si>
  <si>
    <t>12/4</t>
  </si>
  <si>
    <t>32/4</t>
  </si>
  <si>
    <t>0/2</t>
  </si>
  <si>
    <t>0/0</t>
  </si>
  <si>
    <t>12/2</t>
  </si>
  <si>
    <t>24/0</t>
  </si>
  <si>
    <t>28/2</t>
  </si>
  <si>
    <t>3.  Державна атестація</t>
  </si>
  <si>
    <t>Захист дипломної роботи</t>
  </si>
  <si>
    <t>16/8</t>
  </si>
  <si>
    <t>32/6</t>
  </si>
  <si>
    <t>36/10</t>
  </si>
  <si>
    <t>16/6</t>
  </si>
  <si>
    <t>16/2</t>
  </si>
  <si>
    <t>36/4</t>
  </si>
  <si>
    <t>32/8</t>
  </si>
  <si>
    <t>34/2</t>
  </si>
  <si>
    <t>24/8</t>
  </si>
  <si>
    <t>44/8</t>
  </si>
  <si>
    <t>40/6</t>
  </si>
  <si>
    <t>44/4</t>
  </si>
  <si>
    <t xml:space="preserve">       II. ЗВЕДЕНІ ДАНІ ПРО БЮДЖЕТ ЧАСУ, тижні                                                                            III. ДЕРЖАВНА АТЕСТАЦІЯ</t>
  </si>
  <si>
    <t>Строк навчання - 4,5 років</t>
  </si>
  <si>
    <t>ЗАТВЕРДЖЕНО:</t>
  </si>
  <si>
    <t>на засіданні Вченої ради</t>
  </si>
  <si>
    <t>(Ковальов В.Д.)</t>
  </si>
  <si>
    <t>Теор. навчання</t>
  </si>
  <si>
    <t>Настан. сесія</t>
  </si>
  <si>
    <t>Екзам.</t>
  </si>
  <si>
    <t>Викон. дипломн. проекту</t>
  </si>
  <si>
    <t>Канікули</t>
  </si>
  <si>
    <t>Інформаційні системи і технології у фінансах і підприємництві</t>
  </si>
  <si>
    <t>Економічні та фінансові ризики</t>
  </si>
  <si>
    <t>Бюджетування і контролінг</t>
  </si>
  <si>
    <t>Кваліфікація: бакалавр з фінансів, банківської справи та страхування</t>
  </si>
  <si>
    <t>протокол № 7</t>
  </si>
  <si>
    <t>"  30  "  березня     2017 р.</t>
  </si>
  <si>
    <t>20/2</t>
  </si>
  <si>
    <t>22/10</t>
  </si>
  <si>
    <t>Семестровий контроль</t>
  </si>
  <si>
    <t xml:space="preserve">Розподіл годин по курсах і семестрах </t>
  </si>
  <si>
    <t xml:space="preserve"> семестри </t>
  </si>
  <si>
    <t>1 курс</t>
  </si>
  <si>
    <t>1 сем</t>
  </si>
  <si>
    <t>Сем</t>
  </si>
  <si>
    <t>2 сем</t>
  </si>
  <si>
    <t>2 курс</t>
  </si>
  <si>
    <t>3 сем</t>
  </si>
  <si>
    <t>4 сем</t>
  </si>
  <si>
    <t>3 курс</t>
  </si>
  <si>
    <t>5 сем</t>
  </si>
  <si>
    <t>6 сем</t>
  </si>
  <si>
    <t>4 курс</t>
  </si>
  <si>
    <t>7 сем</t>
  </si>
  <si>
    <t>8 сем</t>
  </si>
  <si>
    <t>24/6</t>
  </si>
  <si>
    <t>30/10</t>
  </si>
  <si>
    <t>40/2</t>
  </si>
  <si>
    <t>36/8</t>
  </si>
  <si>
    <t>1курс</t>
  </si>
  <si>
    <t>2курс</t>
  </si>
  <si>
    <t>Выверил 14 апреля</t>
  </si>
  <si>
    <t>может быть, финнсы в 4 сем перенести в зачет, как у ЭП</t>
  </si>
  <si>
    <t>26/2</t>
  </si>
  <si>
    <t>38/4</t>
  </si>
  <si>
    <t>20/8</t>
  </si>
  <si>
    <t>28/8</t>
  </si>
  <si>
    <t>6+14+10</t>
  </si>
  <si>
    <t>10+18+12</t>
  </si>
  <si>
    <t>семестр</t>
  </si>
  <si>
    <t>Господарське право</t>
  </si>
  <si>
    <t>Правознавство</t>
  </si>
  <si>
    <t>Політологія</t>
  </si>
  <si>
    <t>Психологія</t>
  </si>
  <si>
    <t>1.1.6</t>
  </si>
  <si>
    <t>1.1.7</t>
  </si>
  <si>
    <t>1.1.8</t>
  </si>
  <si>
    <t>1.1.9</t>
  </si>
  <si>
    <t>проверить</t>
  </si>
  <si>
    <t>40/4</t>
  </si>
  <si>
    <t>28/0</t>
  </si>
  <si>
    <t xml:space="preserve"> 2/2</t>
  </si>
  <si>
    <t>0</t>
  </si>
  <si>
    <t>1 к</t>
  </si>
  <si>
    <t>2 к</t>
  </si>
  <si>
    <t>3 к</t>
  </si>
  <si>
    <t>4 к</t>
  </si>
  <si>
    <t>итог</t>
  </si>
  <si>
    <t>16/0</t>
  </si>
  <si>
    <t>40/0</t>
  </si>
  <si>
    <t>36/0</t>
  </si>
  <si>
    <t>56/8</t>
  </si>
  <si>
    <t>32/0</t>
  </si>
  <si>
    <t>8+14+8</t>
  </si>
  <si>
    <t>8+16+6</t>
  </si>
  <si>
    <t>10+20+10</t>
  </si>
  <si>
    <t>56/0</t>
  </si>
  <si>
    <t>44/0</t>
  </si>
  <si>
    <t>60/0</t>
  </si>
  <si>
    <t>52/0</t>
  </si>
  <si>
    <t xml:space="preserve">Зав. кафедри </t>
  </si>
  <si>
    <t>С.Я. Єлецьких</t>
  </si>
  <si>
    <t>Директор ЦДЗО</t>
  </si>
  <si>
    <t>М.М. Федоров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</si>
</sst>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-;\-* #,##0_-;\ &quot;&quot;_-;_-@_-"/>
    <numFmt numFmtId="189" formatCode="#,##0;\-* #,##0_-;\ &quot;&quot;_-;_-@_-"/>
    <numFmt numFmtId="190" formatCode="0.0"/>
    <numFmt numFmtId="191" formatCode="#,##0.0;\-* #,##0.0_-;\ &quot;&quot;_-;_-@_-"/>
    <numFmt numFmtId="192" formatCode="#,##0.00;\-* #,##0.00_-;\ &quot;&quot;_-;_-@_-"/>
    <numFmt numFmtId="193" formatCode="#,##0.0_ ;\-#,##0.0\ "/>
    <numFmt numFmtId="194" formatCode="#,##0_ ;\-#,##0\ "/>
    <numFmt numFmtId="195" formatCode="#,##0.000_ ;\-#,##0.000\ 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_-;\-* #,##0_-;\ _-;_-@_-"/>
    <numFmt numFmtId="201" formatCode="#,##0;\-* #,##0_-;\ _-;_-@_-"/>
    <numFmt numFmtId="202" formatCode="0.000"/>
    <numFmt numFmtId="203" formatCode="mmm/yyyy"/>
    <numFmt numFmtId="204" formatCode="#,##0.00_ ;\-#,##0.00\ "/>
  </numFmts>
  <fonts count="8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sz val="14"/>
      <name val="Arial"/>
      <family val="2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b/>
      <sz val="18"/>
      <name val="Times New Roman"/>
      <family val="1"/>
    </font>
    <font>
      <sz val="20"/>
      <name val="Arial Cyr"/>
      <family val="2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b/>
      <sz val="20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sz val="14"/>
      <name val="Arial Cyr"/>
      <family val="0"/>
    </font>
    <font>
      <sz val="12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i/>
      <sz val="12"/>
      <name val="Times New Roman"/>
      <family val="1"/>
    </font>
    <font>
      <b/>
      <sz val="11"/>
      <name val="Times New Roman"/>
      <family val="1"/>
    </font>
    <font>
      <u val="single"/>
      <sz val="16"/>
      <name val="Times New Roman"/>
      <family val="1"/>
    </font>
    <font>
      <b/>
      <sz val="14"/>
      <name val="Times New Roman Cyr"/>
      <family val="0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30"/>
      <name val="Times New Roman"/>
      <family val="1"/>
    </font>
    <font>
      <b/>
      <i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sz val="12"/>
      <color rgb="FF0070C0"/>
      <name val="Times New Roman"/>
      <family val="1"/>
    </font>
    <font>
      <sz val="12"/>
      <color rgb="FF0070C0"/>
      <name val="Times New Roman"/>
      <family val="1"/>
    </font>
    <font>
      <b/>
      <i/>
      <sz val="12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medium"/>
      <bottom style="medium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>
        <color indexed="63"/>
      </bottom>
    </border>
    <border>
      <left>
        <color indexed="63"/>
      </left>
      <right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 style="medium"/>
      <top style="thin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1" applyNumberFormat="0" applyAlignment="0" applyProtection="0"/>
    <xf numFmtId="0" fontId="65" fillId="26" borderId="2" applyNumberFormat="0" applyAlignment="0" applyProtection="0"/>
    <xf numFmtId="0" fontId="66" fillId="26" borderId="1" applyNumberFormat="0" applyAlignment="0" applyProtection="0"/>
    <xf numFmtId="0" fontId="6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1" borderId="0" applyNumberFormat="0" applyBorder="0" applyAlignment="0" applyProtection="0"/>
  </cellStyleXfs>
  <cellXfs count="1258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54" applyFont="1">
      <alignment/>
      <protection/>
    </xf>
    <xf numFmtId="0" fontId="17" fillId="0" borderId="0" xfId="54" applyFont="1" applyAlignment="1">
      <alignment/>
      <protection/>
    </xf>
    <xf numFmtId="0" fontId="19" fillId="0" borderId="0" xfId="54" applyFont="1" applyBorder="1" applyAlignment="1">
      <alignment horizontal="center"/>
      <protection/>
    </xf>
    <xf numFmtId="0" fontId="8" fillId="0" borderId="0" xfId="54" applyFont="1" applyBorder="1" applyAlignment="1">
      <alignment horizontal="left"/>
      <protection/>
    </xf>
    <xf numFmtId="0" fontId="5" fillId="0" borderId="0" xfId="54" applyFont="1">
      <alignment/>
      <protection/>
    </xf>
    <xf numFmtId="0" fontId="20" fillId="0" borderId="0" xfId="54" applyFont="1" applyAlignment="1">
      <alignment vertical="top" wrapText="1"/>
      <protection/>
    </xf>
    <xf numFmtId="0" fontId="5" fillId="0" borderId="0" xfId="54" applyFont="1" applyAlignment="1">
      <alignment horizontal="left" vertical="center" wrapText="1"/>
      <protection/>
    </xf>
    <xf numFmtId="0" fontId="27" fillId="0" borderId="0" xfId="54" applyFont="1" applyAlignment="1">
      <alignment wrapText="1"/>
      <protection/>
    </xf>
    <xf numFmtId="0" fontId="15" fillId="0" borderId="0" xfId="54" applyFont="1" applyAlignment="1">
      <alignment vertical="center" wrapText="1"/>
      <protection/>
    </xf>
    <xf numFmtId="0" fontId="10" fillId="0" borderId="0" xfId="54" applyFont="1" applyBorder="1" applyAlignment="1">
      <alignment vertical="center"/>
      <protection/>
    </xf>
    <xf numFmtId="0" fontId="5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53" applyFont="1">
      <alignment/>
      <protection/>
    </xf>
    <xf numFmtId="0" fontId="26" fillId="0" borderId="0" xfId="53" applyFont="1">
      <alignment/>
      <protection/>
    </xf>
    <xf numFmtId="0" fontId="25" fillId="0" borderId="0" xfId="53" applyFont="1">
      <alignment/>
      <protection/>
    </xf>
    <xf numFmtId="0" fontId="7" fillId="0" borderId="0" xfId="53" applyFont="1">
      <alignment/>
      <protection/>
    </xf>
    <xf numFmtId="0" fontId="27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190" fontId="3" fillId="32" borderId="10" xfId="0" applyNumberFormat="1" applyFont="1" applyFill="1" applyBorder="1" applyAlignment="1" applyProtection="1">
      <alignment horizontal="center" vertical="center"/>
      <protection/>
    </xf>
    <xf numFmtId="190" fontId="6" fillId="32" borderId="10" xfId="0" applyNumberFormat="1" applyFont="1" applyFill="1" applyBorder="1" applyAlignment="1" applyProtection="1">
      <alignment horizontal="center" vertical="center"/>
      <protection/>
    </xf>
    <xf numFmtId="49" fontId="6" fillId="32" borderId="11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5" fillId="0" borderId="0" xfId="54" applyFont="1" applyBorder="1" applyAlignment="1">
      <alignment/>
      <protection/>
    </xf>
    <xf numFmtId="0" fontId="29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188" fontId="6" fillId="32" borderId="0" xfId="0" applyNumberFormat="1" applyFont="1" applyFill="1" applyBorder="1" applyAlignment="1" applyProtection="1">
      <alignment horizontal="center" vertical="center"/>
      <protection/>
    </xf>
    <xf numFmtId="188" fontId="5" fillId="32" borderId="0" xfId="0" applyNumberFormat="1" applyFont="1" applyFill="1" applyBorder="1" applyAlignment="1" applyProtection="1">
      <alignment vertical="center"/>
      <protection/>
    </xf>
    <xf numFmtId="188" fontId="3" fillId="32" borderId="0" xfId="0" applyNumberFormat="1" applyFont="1" applyFill="1" applyBorder="1" applyAlignment="1" applyProtection="1">
      <alignment vertical="center"/>
      <protection/>
    </xf>
    <xf numFmtId="188" fontId="5" fillId="32" borderId="15" xfId="0" applyNumberFormat="1" applyFont="1" applyFill="1" applyBorder="1" applyAlignment="1" applyProtection="1">
      <alignment vertical="center"/>
      <protection/>
    </xf>
    <xf numFmtId="188" fontId="5" fillId="32" borderId="16" xfId="0" applyNumberFormat="1" applyFont="1" applyFill="1" applyBorder="1" applyAlignment="1" applyProtection="1">
      <alignment vertical="center"/>
      <protection/>
    </xf>
    <xf numFmtId="188" fontId="5" fillId="32" borderId="17" xfId="0" applyNumberFormat="1" applyFont="1" applyFill="1" applyBorder="1" applyAlignment="1" applyProtection="1">
      <alignment vertical="center"/>
      <protection/>
    </xf>
    <xf numFmtId="188" fontId="5" fillId="32" borderId="18" xfId="0" applyNumberFormat="1" applyFont="1" applyFill="1" applyBorder="1" applyAlignment="1" applyProtection="1">
      <alignment vertical="center"/>
      <protection/>
    </xf>
    <xf numFmtId="201" fontId="3" fillId="32" borderId="11" xfId="0" applyNumberFormat="1" applyFont="1" applyFill="1" applyBorder="1" applyAlignment="1" applyProtection="1">
      <alignment horizontal="center" vertical="center"/>
      <protection/>
    </xf>
    <xf numFmtId="201" fontId="3" fillId="32" borderId="10" xfId="0" applyNumberFormat="1" applyFont="1" applyFill="1" applyBorder="1" applyAlignment="1" applyProtection="1">
      <alignment horizontal="center" vertical="center"/>
      <protection/>
    </xf>
    <xf numFmtId="49" fontId="3" fillId="32" borderId="19" xfId="0" applyNumberFormat="1" applyFont="1" applyFill="1" applyBorder="1" applyAlignment="1" applyProtection="1">
      <alignment horizontal="center" vertical="center"/>
      <protection/>
    </xf>
    <xf numFmtId="49" fontId="3" fillId="32" borderId="20" xfId="0" applyNumberFormat="1" applyFont="1" applyFill="1" applyBorder="1" applyAlignment="1" applyProtection="1">
      <alignment horizontal="center" vertical="center" wrapText="1"/>
      <protection/>
    </xf>
    <xf numFmtId="1" fontId="3" fillId="32" borderId="20" xfId="0" applyNumberFormat="1" applyFont="1" applyFill="1" applyBorder="1" applyAlignment="1" applyProtection="1">
      <alignment horizontal="center" vertical="center"/>
      <protection/>
    </xf>
    <xf numFmtId="0" fontId="3" fillId="32" borderId="20" xfId="0" applyNumberFormat="1" applyFont="1" applyFill="1" applyBorder="1" applyAlignment="1" applyProtection="1">
      <alignment horizontal="center" vertical="center"/>
      <protection/>
    </xf>
    <xf numFmtId="188" fontId="3" fillId="32" borderId="20" xfId="0" applyNumberFormat="1" applyFont="1" applyFill="1" applyBorder="1" applyAlignment="1" applyProtection="1">
      <alignment horizontal="center" vertical="center"/>
      <protection/>
    </xf>
    <xf numFmtId="188" fontId="3" fillId="32" borderId="21" xfId="0" applyNumberFormat="1" applyFont="1" applyFill="1" applyBorder="1" applyAlignment="1" applyProtection="1">
      <alignment horizontal="center" vertical="center"/>
      <protection/>
    </xf>
    <xf numFmtId="200" fontId="3" fillId="32" borderId="19" xfId="0" applyNumberFormat="1" applyFont="1" applyFill="1" applyBorder="1" applyAlignment="1" applyProtection="1">
      <alignment horizontal="center" vertical="center"/>
      <protection/>
    </xf>
    <xf numFmtId="200" fontId="3" fillId="32" borderId="20" xfId="0" applyNumberFormat="1" applyFont="1" applyFill="1" applyBorder="1" applyAlignment="1" applyProtection="1">
      <alignment horizontal="center" vertical="center"/>
      <protection/>
    </xf>
    <xf numFmtId="188" fontId="5" fillId="32" borderId="0" xfId="0" applyNumberFormat="1" applyFont="1" applyFill="1" applyBorder="1" applyAlignment="1" applyProtection="1">
      <alignment horizontal="center" vertical="center"/>
      <protection/>
    </xf>
    <xf numFmtId="188" fontId="3" fillId="32" borderId="0" xfId="0" applyNumberFormat="1" applyFont="1" applyFill="1" applyBorder="1" applyAlignment="1" applyProtection="1">
      <alignment horizontal="center" vertical="center"/>
      <protection/>
    </xf>
    <xf numFmtId="49" fontId="6" fillId="32" borderId="22" xfId="0" applyNumberFormat="1" applyFont="1" applyFill="1" applyBorder="1" applyAlignment="1">
      <alignment horizontal="center" vertical="center" wrapText="1"/>
    </xf>
    <xf numFmtId="1" fontId="6" fillId="32" borderId="18" xfId="0" applyNumberFormat="1" applyFont="1" applyFill="1" applyBorder="1" applyAlignment="1">
      <alignment horizontal="center" vertical="center" wrapText="1"/>
    </xf>
    <xf numFmtId="1" fontId="6" fillId="32" borderId="23" xfId="0" applyNumberFormat="1" applyFont="1" applyFill="1" applyBorder="1" applyAlignment="1">
      <alignment horizontal="center" vertical="center" wrapText="1"/>
    </xf>
    <xf numFmtId="190" fontId="6" fillId="32" borderId="23" xfId="0" applyNumberFormat="1" applyFont="1" applyFill="1" applyBorder="1" applyAlignment="1" applyProtection="1">
      <alignment horizontal="center" vertical="center"/>
      <protection/>
    </xf>
    <xf numFmtId="188" fontId="7" fillId="32" borderId="0" xfId="0" applyNumberFormat="1" applyFont="1" applyFill="1" applyBorder="1" applyAlignment="1" applyProtection="1">
      <alignment horizontal="center" vertical="center" wrapText="1"/>
      <protection/>
    </xf>
    <xf numFmtId="188" fontId="6" fillId="32" borderId="0" xfId="0" applyNumberFormat="1" applyFont="1" applyFill="1" applyBorder="1" applyAlignment="1" applyProtection="1">
      <alignment horizontal="center" vertical="center" wrapText="1"/>
      <protection/>
    </xf>
    <xf numFmtId="49" fontId="3" fillId="32" borderId="22" xfId="0" applyNumberFormat="1" applyFont="1" applyFill="1" applyBorder="1" applyAlignment="1">
      <alignment horizontal="center" vertical="center" wrapText="1"/>
    </xf>
    <xf numFmtId="49" fontId="3" fillId="32" borderId="24" xfId="0" applyNumberFormat="1" applyFont="1" applyFill="1" applyBorder="1" applyAlignment="1">
      <alignment vertical="center" wrapText="1"/>
    </xf>
    <xf numFmtId="1" fontId="3" fillId="32" borderId="18" xfId="0" applyNumberFormat="1" applyFont="1" applyFill="1" applyBorder="1" applyAlignment="1">
      <alignment horizontal="center" vertical="center" wrapText="1"/>
    </xf>
    <xf numFmtId="1" fontId="3" fillId="32" borderId="23" xfId="0" applyNumberFormat="1" applyFont="1" applyFill="1" applyBorder="1" applyAlignment="1">
      <alignment horizontal="center" vertical="center" wrapText="1"/>
    </xf>
    <xf numFmtId="190" fontId="3" fillId="32" borderId="23" xfId="0" applyNumberFormat="1" applyFont="1" applyFill="1" applyBorder="1" applyAlignment="1" applyProtection="1">
      <alignment horizontal="center" vertical="center"/>
      <protection/>
    </xf>
    <xf numFmtId="1" fontId="3" fillId="32" borderId="23" xfId="0" applyNumberFormat="1" applyFont="1" applyFill="1" applyBorder="1" applyAlignment="1" applyProtection="1">
      <alignment horizontal="center" vertical="center"/>
      <protection/>
    </xf>
    <xf numFmtId="0" fontId="3" fillId="32" borderId="23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32" borderId="26" xfId="0" applyNumberFormat="1" applyFont="1" applyFill="1" applyBorder="1" applyAlignment="1">
      <alignment horizontal="center" vertical="center" wrapText="1"/>
    </xf>
    <xf numFmtId="188" fontId="5" fillId="32" borderId="0" xfId="0" applyNumberFormat="1" applyFont="1" applyFill="1" applyBorder="1" applyAlignment="1" applyProtection="1">
      <alignment horizontal="center" vertical="center" wrapText="1"/>
      <protection/>
    </xf>
    <xf numFmtId="188" fontId="3" fillId="32" borderId="0" xfId="0" applyNumberFormat="1" applyFont="1" applyFill="1" applyBorder="1" applyAlignment="1" applyProtection="1">
      <alignment horizontal="center" vertical="center" wrapText="1"/>
      <protection/>
    </xf>
    <xf numFmtId="49" fontId="3" fillId="32" borderId="26" xfId="0" applyNumberFormat="1" applyFont="1" applyFill="1" applyBorder="1" applyAlignment="1">
      <alignment vertical="center" wrapText="1"/>
    </xf>
    <xf numFmtId="1" fontId="3" fillId="32" borderId="27" xfId="0" applyNumberFormat="1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49" fontId="6" fillId="32" borderId="26" xfId="0" applyNumberFormat="1" applyFont="1" applyFill="1" applyBorder="1" applyAlignment="1">
      <alignment vertical="center" wrapText="1"/>
    </xf>
    <xf numFmtId="1" fontId="6" fillId="32" borderId="27" xfId="0" applyNumberFormat="1" applyFont="1" applyFill="1" applyBorder="1" applyAlignment="1">
      <alignment horizontal="center" vertical="center" wrapText="1"/>
    </xf>
    <xf numFmtId="1" fontId="6" fillId="32" borderId="10" xfId="0" applyNumberFormat="1" applyFont="1" applyFill="1" applyBorder="1" applyAlignment="1">
      <alignment horizontal="center" vertical="center" wrapText="1"/>
    </xf>
    <xf numFmtId="1" fontId="6" fillId="32" borderId="23" xfId="0" applyNumberFormat="1" applyFont="1" applyFill="1" applyBorder="1" applyAlignment="1" applyProtection="1">
      <alignment horizontal="center" vertical="center"/>
      <protection/>
    </xf>
    <xf numFmtId="49" fontId="6" fillId="32" borderId="11" xfId="0" applyNumberFormat="1" applyFont="1" applyFill="1" applyBorder="1" applyAlignment="1" applyProtection="1">
      <alignment horizontal="center" vertical="center"/>
      <protection/>
    </xf>
    <xf numFmtId="49" fontId="6" fillId="32" borderId="28" xfId="0" applyNumberFormat="1" applyFont="1" applyFill="1" applyBorder="1" applyAlignment="1">
      <alignment horizontal="center" vertical="center" wrapText="1"/>
    </xf>
    <xf numFmtId="1" fontId="3" fillId="32" borderId="29" xfId="0" applyNumberFormat="1" applyFont="1" applyFill="1" applyBorder="1" applyAlignment="1">
      <alignment horizontal="center" vertical="center" wrapText="1"/>
    </xf>
    <xf numFmtId="1" fontId="3" fillId="32" borderId="20" xfId="0" applyNumberFormat="1" applyFont="1" applyFill="1" applyBorder="1" applyAlignment="1">
      <alignment horizontal="center" vertical="center" wrapText="1"/>
    </xf>
    <xf numFmtId="1" fontId="6" fillId="32" borderId="20" xfId="0" applyNumberFormat="1" applyFont="1" applyFill="1" applyBorder="1" applyAlignment="1">
      <alignment horizontal="center" vertical="center" wrapText="1"/>
    </xf>
    <xf numFmtId="190" fontId="6" fillId="32" borderId="20" xfId="0" applyNumberFormat="1" applyFont="1" applyFill="1" applyBorder="1" applyAlignment="1">
      <alignment horizontal="center" vertical="center" wrapText="1"/>
    </xf>
    <xf numFmtId="188" fontId="7" fillId="32" borderId="0" xfId="0" applyNumberFormat="1" applyFont="1" applyFill="1" applyBorder="1" applyAlignment="1" applyProtection="1">
      <alignment vertical="center"/>
      <protection/>
    </xf>
    <xf numFmtId="188" fontId="6" fillId="32" borderId="0" xfId="0" applyNumberFormat="1" applyFont="1" applyFill="1" applyBorder="1" applyAlignment="1" applyProtection="1">
      <alignment vertical="center"/>
      <protection/>
    </xf>
    <xf numFmtId="1" fontId="3" fillId="32" borderId="27" xfId="0" applyNumberFormat="1" applyFont="1" applyFill="1" applyBorder="1" applyAlignment="1">
      <alignment horizontal="center" vertical="center"/>
    </xf>
    <xf numFmtId="1" fontId="3" fillId="32" borderId="10" xfId="0" applyNumberFormat="1" applyFont="1" applyFill="1" applyBorder="1" applyAlignment="1">
      <alignment horizontal="center" vertical="center"/>
    </xf>
    <xf numFmtId="1" fontId="3" fillId="32" borderId="10" xfId="0" applyNumberFormat="1" applyFont="1" applyFill="1" applyBorder="1" applyAlignment="1" applyProtection="1">
      <alignment horizontal="center" vertical="center"/>
      <protection/>
    </xf>
    <xf numFmtId="188" fontId="5" fillId="32" borderId="0" xfId="0" applyNumberFormat="1" applyFont="1" applyFill="1" applyBorder="1" applyAlignment="1" applyProtection="1">
      <alignment vertical="center"/>
      <protection/>
    </xf>
    <xf numFmtId="188" fontId="3" fillId="32" borderId="0" xfId="0" applyNumberFormat="1" applyFont="1" applyFill="1" applyBorder="1" applyAlignment="1" applyProtection="1">
      <alignment vertical="center"/>
      <protection/>
    </xf>
    <xf numFmtId="49" fontId="3" fillId="32" borderId="28" xfId="0" applyNumberFormat="1" applyFont="1" applyFill="1" applyBorder="1" applyAlignment="1">
      <alignment horizontal="center" vertical="center" wrapText="1"/>
    </xf>
    <xf numFmtId="49" fontId="6" fillId="32" borderId="19" xfId="0" applyNumberFormat="1" applyFont="1" applyFill="1" applyBorder="1" applyAlignment="1">
      <alignment horizontal="center" vertical="center"/>
    </xf>
    <xf numFmtId="0" fontId="12" fillId="32" borderId="10" xfId="0" applyNumberFormat="1" applyFont="1" applyFill="1" applyBorder="1" applyAlignment="1" applyProtection="1">
      <alignment horizontal="center" vertical="center" wrapText="1"/>
      <protection/>
    </xf>
    <xf numFmtId="190" fontId="12" fillId="32" borderId="10" xfId="0" applyNumberFormat="1" applyFont="1" applyFill="1" applyBorder="1" applyAlignment="1" applyProtection="1">
      <alignment horizontal="center" vertical="center" wrapText="1"/>
      <protection/>
    </xf>
    <xf numFmtId="188" fontId="7" fillId="32" borderId="10" xfId="0" applyNumberFormat="1" applyFont="1" applyFill="1" applyBorder="1" applyAlignment="1" applyProtection="1">
      <alignment vertical="center"/>
      <protection/>
    </xf>
    <xf numFmtId="188" fontId="6" fillId="32" borderId="10" xfId="0" applyNumberFormat="1" applyFont="1" applyFill="1" applyBorder="1" applyAlignment="1" applyProtection="1">
      <alignment vertical="center"/>
      <protection/>
    </xf>
    <xf numFmtId="1" fontId="3" fillId="32" borderId="23" xfId="0" applyNumberFormat="1" applyFont="1" applyFill="1" applyBorder="1" applyAlignment="1">
      <alignment horizontal="center" vertical="center"/>
    </xf>
    <xf numFmtId="1" fontId="3" fillId="32" borderId="25" xfId="0" applyNumberFormat="1" applyFont="1" applyFill="1" applyBorder="1" applyAlignment="1">
      <alignment horizontal="center" vertical="center" wrapText="1"/>
    </xf>
    <xf numFmtId="49" fontId="6" fillId="32" borderId="30" xfId="0" applyNumberFormat="1" applyFont="1" applyFill="1" applyBorder="1" applyAlignment="1">
      <alignment vertical="center" wrapText="1"/>
    </xf>
    <xf numFmtId="1" fontId="6" fillId="32" borderId="31" xfId="0" applyNumberFormat="1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vertical="center" wrapText="1"/>
    </xf>
    <xf numFmtId="1" fontId="6" fillId="32" borderId="23" xfId="0" applyNumberFormat="1" applyFont="1" applyFill="1" applyBorder="1" applyAlignment="1">
      <alignment horizontal="center" vertical="center"/>
    </xf>
    <xf numFmtId="0" fontId="6" fillId="32" borderId="23" xfId="0" applyFont="1" applyFill="1" applyBorder="1" applyAlignment="1">
      <alignment horizontal="center" vertical="center" wrapText="1"/>
    </xf>
    <xf numFmtId="1" fontId="6" fillId="32" borderId="25" xfId="0" applyNumberFormat="1" applyFont="1" applyFill="1" applyBorder="1" applyAlignment="1">
      <alignment horizontal="center" vertical="center" wrapText="1"/>
    </xf>
    <xf numFmtId="190" fontId="6" fillId="32" borderId="10" xfId="0" applyNumberFormat="1" applyFont="1" applyFill="1" applyBorder="1" applyAlignment="1">
      <alignment horizontal="center" vertical="center" wrapText="1"/>
    </xf>
    <xf numFmtId="1" fontId="6" fillId="32" borderId="11" xfId="0" applyNumberFormat="1" applyFont="1" applyFill="1" applyBorder="1" applyAlignment="1">
      <alignment horizontal="center" vertical="center" wrapText="1"/>
    </xf>
    <xf numFmtId="49" fontId="6" fillId="32" borderId="12" xfId="0" applyNumberFormat="1" applyFont="1" applyFill="1" applyBorder="1" applyAlignment="1">
      <alignment vertical="center" wrapText="1"/>
    </xf>
    <xf numFmtId="49" fontId="6" fillId="32" borderId="25" xfId="0" applyNumberFormat="1" applyFont="1" applyFill="1" applyBorder="1" applyAlignment="1">
      <alignment vertical="center" wrapText="1"/>
    </xf>
    <xf numFmtId="1" fontId="6" fillId="32" borderId="22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 applyProtection="1">
      <alignment horizontal="center" vertical="center"/>
      <protection/>
    </xf>
    <xf numFmtId="49" fontId="3" fillId="32" borderId="12" xfId="0" applyNumberFormat="1" applyFont="1" applyFill="1" applyBorder="1" applyAlignment="1">
      <alignment vertical="center" wrapText="1"/>
    </xf>
    <xf numFmtId="1" fontId="3" fillId="32" borderId="11" xfId="0" applyNumberFormat="1" applyFont="1" applyFill="1" applyBorder="1" applyAlignment="1">
      <alignment horizontal="center" vertical="center" wrapText="1"/>
    </xf>
    <xf numFmtId="190" fontId="3" fillId="32" borderId="10" xfId="0" applyNumberFormat="1" applyFont="1" applyFill="1" applyBorder="1" applyAlignment="1">
      <alignment horizontal="center" vertical="center" wrapText="1"/>
    </xf>
    <xf numFmtId="49" fontId="6" fillId="32" borderId="11" xfId="0" applyNumberFormat="1" applyFont="1" applyFill="1" applyBorder="1" applyAlignment="1">
      <alignment horizontal="center" vertical="center"/>
    </xf>
    <xf numFmtId="49" fontId="6" fillId="32" borderId="32" xfId="0" applyNumberFormat="1" applyFont="1" applyFill="1" applyBorder="1" applyAlignment="1">
      <alignment vertical="center" wrapText="1"/>
    </xf>
    <xf numFmtId="49" fontId="12" fillId="32" borderId="11" xfId="0" applyNumberFormat="1" applyFont="1" applyFill="1" applyBorder="1" applyAlignment="1" applyProtection="1">
      <alignment horizontal="center" vertical="center"/>
      <protection/>
    </xf>
    <xf numFmtId="49" fontId="6" fillId="32" borderId="28" xfId="0" applyNumberFormat="1" applyFont="1" applyFill="1" applyBorder="1" applyAlignment="1" applyProtection="1">
      <alignment horizontal="center" vertical="center"/>
      <protection/>
    </xf>
    <xf numFmtId="0" fontId="6" fillId="32" borderId="33" xfId="0" applyFont="1" applyFill="1" applyBorder="1" applyAlignment="1">
      <alignment vertical="center" wrapText="1"/>
    </xf>
    <xf numFmtId="1" fontId="6" fillId="32" borderId="16" xfId="0" applyNumberFormat="1" applyFont="1" applyFill="1" applyBorder="1" applyAlignment="1">
      <alignment horizontal="center" vertical="center" wrapText="1"/>
    </xf>
    <xf numFmtId="1" fontId="6" fillId="32" borderId="31" xfId="0" applyNumberFormat="1" applyFont="1" applyFill="1" applyBorder="1" applyAlignment="1">
      <alignment horizontal="center" vertical="center" wrapText="1"/>
    </xf>
    <xf numFmtId="190" fontId="6" fillId="32" borderId="31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 applyProtection="1">
      <alignment horizontal="center" vertical="center"/>
      <protection/>
    </xf>
    <xf numFmtId="49" fontId="3" fillId="32" borderId="31" xfId="0" applyNumberFormat="1" applyFont="1" applyFill="1" applyBorder="1" applyAlignment="1" applyProtection="1">
      <alignment horizontal="center" vertical="center"/>
      <protection/>
    </xf>
    <xf numFmtId="1" fontId="3" fillId="32" borderId="16" xfId="0" applyNumberFormat="1" applyFont="1" applyFill="1" applyBorder="1" applyAlignment="1">
      <alignment horizontal="center" vertical="center" wrapText="1"/>
    </xf>
    <xf numFmtId="1" fontId="3" fillId="32" borderId="31" xfId="0" applyNumberFormat="1" applyFont="1" applyFill="1" applyBorder="1" applyAlignment="1">
      <alignment horizontal="center" vertical="center" wrapText="1"/>
    </xf>
    <xf numFmtId="1" fontId="6" fillId="32" borderId="29" xfId="0" applyNumberFormat="1" applyFont="1" applyFill="1" applyBorder="1" applyAlignment="1">
      <alignment horizontal="center" vertical="center" wrapText="1"/>
    </xf>
    <xf numFmtId="49" fontId="6" fillId="32" borderId="20" xfId="0" applyNumberFormat="1" applyFont="1" applyFill="1" applyBorder="1" applyAlignment="1">
      <alignment horizontal="center" vertical="center" wrapText="1"/>
    </xf>
    <xf numFmtId="49" fontId="12" fillId="32" borderId="34" xfId="0" applyNumberFormat="1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>
      <alignment horizontal="center" vertical="center" wrapText="1"/>
    </xf>
    <xf numFmtId="188" fontId="3" fillId="32" borderId="10" xfId="0" applyNumberFormat="1" applyFont="1" applyFill="1" applyBorder="1" applyAlignment="1" applyProtection="1">
      <alignment vertical="center"/>
      <protection/>
    </xf>
    <xf numFmtId="49" fontId="13" fillId="32" borderId="26" xfId="0" applyNumberFormat="1" applyFont="1" applyFill="1" applyBorder="1" applyAlignment="1">
      <alignment horizontal="left" vertical="center" wrapText="1"/>
    </xf>
    <xf numFmtId="1" fontId="12" fillId="32" borderId="27" xfId="0" applyNumberFormat="1" applyFont="1" applyFill="1" applyBorder="1" applyAlignment="1" applyProtection="1">
      <alignment horizontal="center" vertical="center"/>
      <protection/>
    </xf>
    <xf numFmtId="0" fontId="3" fillId="32" borderId="10" xfId="0" applyNumberFormat="1" applyFont="1" applyFill="1" applyBorder="1" applyAlignment="1">
      <alignment horizontal="center" vertical="center"/>
    </xf>
    <xf numFmtId="0" fontId="3" fillId="32" borderId="26" xfId="0" applyFont="1" applyFill="1" applyBorder="1" applyAlignment="1">
      <alignment wrapText="1"/>
    </xf>
    <xf numFmtId="0" fontId="3" fillId="32" borderId="26" xfId="0" applyFont="1" applyFill="1" applyBorder="1" applyAlignment="1">
      <alignment vertical="center" wrapText="1"/>
    </xf>
    <xf numFmtId="1" fontId="3" fillId="32" borderId="10" xfId="0" applyNumberFormat="1" applyFont="1" applyFill="1" applyBorder="1" applyAlignment="1">
      <alignment horizontal="center" vertical="center" wrapText="1"/>
    </xf>
    <xf numFmtId="190" fontId="3" fillId="32" borderId="31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/>
    </xf>
    <xf numFmtId="49" fontId="3" fillId="32" borderId="30" xfId="0" applyNumberFormat="1" applyFont="1" applyFill="1" applyBorder="1" applyAlignment="1">
      <alignment vertical="center" wrapText="1"/>
    </xf>
    <xf numFmtId="1" fontId="3" fillId="32" borderId="27" xfId="0" applyNumberFormat="1" applyFont="1" applyFill="1" applyBorder="1" applyAlignment="1">
      <alignment horizontal="center" vertical="center" wrapText="1"/>
    </xf>
    <xf numFmtId="0" fontId="3" fillId="32" borderId="35" xfId="0" applyFont="1" applyFill="1" applyBorder="1" applyAlignment="1">
      <alignment/>
    </xf>
    <xf numFmtId="0" fontId="3" fillId="32" borderId="31" xfId="0" applyFont="1" applyFill="1" applyBorder="1" applyAlignment="1">
      <alignment horizontal="center" vertical="center" wrapText="1"/>
    </xf>
    <xf numFmtId="1" fontId="3" fillId="32" borderId="21" xfId="0" applyNumberFormat="1" applyFont="1" applyFill="1" applyBorder="1" applyAlignment="1">
      <alignment horizontal="center" vertical="center" wrapText="1"/>
    </xf>
    <xf numFmtId="1" fontId="3" fillId="32" borderId="36" xfId="0" applyNumberFormat="1" applyFont="1" applyFill="1" applyBorder="1" applyAlignment="1">
      <alignment horizontal="center" vertical="center" wrapText="1"/>
    </xf>
    <xf numFmtId="1" fontId="3" fillId="32" borderId="19" xfId="0" applyNumberFormat="1" applyFont="1" applyFill="1" applyBorder="1" applyAlignment="1">
      <alignment horizontal="center" vertical="center" wrapText="1"/>
    </xf>
    <xf numFmtId="1" fontId="6" fillId="32" borderId="19" xfId="0" applyNumberFormat="1" applyFont="1" applyFill="1" applyBorder="1" applyAlignment="1">
      <alignment horizontal="center" vertical="center" wrapText="1"/>
    </xf>
    <xf numFmtId="49" fontId="6" fillId="32" borderId="20" xfId="0" applyNumberFormat="1" applyFont="1" applyFill="1" applyBorder="1" applyAlignment="1">
      <alignment horizontal="center" vertical="center" wrapText="1"/>
    </xf>
    <xf numFmtId="190" fontId="3" fillId="32" borderId="23" xfId="0" applyNumberFormat="1" applyFont="1" applyFill="1" applyBorder="1" applyAlignment="1">
      <alignment horizontal="center" vertical="center" wrapText="1"/>
    </xf>
    <xf numFmtId="190" fontId="3" fillId="32" borderId="31" xfId="0" applyNumberFormat="1" applyFont="1" applyFill="1" applyBorder="1" applyAlignment="1">
      <alignment horizontal="center" vertical="center" wrapText="1"/>
    </xf>
    <xf numFmtId="0" fontId="6" fillId="32" borderId="37" xfId="0" applyNumberFormat="1" applyFont="1" applyFill="1" applyBorder="1" applyAlignment="1" applyProtection="1">
      <alignment horizontal="right" vertical="center"/>
      <protection/>
    </xf>
    <xf numFmtId="190" fontId="6" fillId="32" borderId="20" xfId="0" applyNumberFormat="1" applyFont="1" applyFill="1" applyBorder="1" applyAlignment="1">
      <alignment horizontal="center" vertical="center" wrapText="1"/>
    </xf>
    <xf numFmtId="190" fontId="3" fillId="32" borderId="38" xfId="0" applyNumberFormat="1" applyFont="1" applyFill="1" applyBorder="1" applyAlignment="1">
      <alignment horizontal="center" vertical="center" wrapText="1"/>
    </xf>
    <xf numFmtId="49" fontId="3" fillId="32" borderId="39" xfId="0" applyNumberFormat="1" applyFont="1" applyFill="1" applyBorder="1" applyAlignment="1">
      <alignment horizontal="center" vertical="center" wrapText="1"/>
    </xf>
    <xf numFmtId="190" fontId="3" fillId="32" borderId="40" xfId="0" applyNumberFormat="1" applyFont="1" applyFill="1" applyBorder="1" applyAlignment="1">
      <alignment horizontal="center" vertical="center" wrapText="1"/>
    </xf>
    <xf numFmtId="49" fontId="3" fillId="32" borderId="28" xfId="0" applyNumberFormat="1" applyFont="1" applyFill="1" applyBorder="1" applyAlignment="1">
      <alignment horizontal="center" vertical="center" wrapText="1"/>
    </xf>
    <xf numFmtId="49" fontId="6" fillId="32" borderId="19" xfId="0" applyNumberFormat="1" applyFont="1" applyFill="1" applyBorder="1" applyAlignment="1" applyProtection="1">
      <alignment horizontal="right" vertical="center"/>
      <protection/>
    </xf>
    <xf numFmtId="1" fontId="6" fillId="32" borderId="29" xfId="0" applyNumberFormat="1" applyFont="1" applyFill="1" applyBorder="1" applyAlignment="1" applyProtection="1">
      <alignment vertical="center"/>
      <protection/>
    </xf>
    <xf numFmtId="0" fontId="6" fillId="32" borderId="41" xfId="0" applyNumberFormat="1" applyFont="1" applyFill="1" applyBorder="1" applyAlignment="1" applyProtection="1">
      <alignment horizontal="right" vertical="center"/>
      <protection/>
    </xf>
    <xf numFmtId="1" fontId="6" fillId="32" borderId="29" xfId="0" applyNumberFormat="1" applyFont="1" applyFill="1" applyBorder="1" applyAlignment="1" applyProtection="1">
      <alignment horizontal="right" vertical="center"/>
      <protection/>
    </xf>
    <xf numFmtId="49" fontId="3" fillId="32" borderId="19" xfId="0" applyNumberFormat="1" applyFont="1" applyFill="1" applyBorder="1" applyAlignment="1">
      <alignment horizontal="center" wrapText="1"/>
    </xf>
    <xf numFmtId="49" fontId="13" fillId="32" borderId="19" xfId="0" applyNumberFormat="1" applyFont="1" applyFill="1" applyBorder="1" applyAlignment="1">
      <alignment horizontal="center" wrapText="1"/>
    </xf>
    <xf numFmtId="1" fontId="5" fillId="32" borderId="0" xfId="0" applyNumberFormat="1" applyFont="1" applyFill="1" applyBorder="1" applyAlignment="1" applyProtection="1">
      <alignment vertical="center"/>
      <protection/>
    </xf>
    <xf numFmtId="1" fontId="3" fillId="32" borderId="0" xfId="0" applyNumberFormat="1" applyFont="1" applyFill="1" applyBorder="1" applyAlignment="1" applyProtection="1">
      <alignment vertical="center"/>
      <protection/>
    </xf>
    <xf numFmtId="0" fontId="3" fillId="32" borderId="42" xfId="0" applyFont="1" applyFill="1" applyBorder="1" applyAlignment="1">
      <alignment horizontal="center" vertical="center" wrapText="1"/>
    </xf>
    <xf numFmtId="0" fontId="3" fillId="32" borderId="43" xfId="0" applyFont="1" applyFill="1" applyBorder="1" applyAlignment="1">
      <alignment horizontal="center" vertical="center" wrapText="1"/>
    </xf>
    <xf numFmtId="188" fontId="3" fillId="32" borderId="43" xfId="0" applyNumberFormat="1" applyFont="1" applyFill="1" applyBorder="1" applyAlignment="1" applyProtection="1">
      <alignment horizontal="center" vertical="center"/>
      <protection/>
    </xf>
    <xf numFmtId="188" fontId="3" fillId="32" borderId="44" xfId="0" applyNumberFormat="1" applyFont="1" applyFill="1" applyBorder="1" applyAlignment="1" applyProtection="1">
      <alignment horizontal="center" vertical="center"/>
      <protection/>
    </xf>
    <xf numFmtId="0" fontId="6" fillId="32" borderId="45" xfId="0" applyFont="1" applyFill="1" applyBorder="1" applyAlignment="1">
      <alignment horizontal="center" wrapText="1"/>
    </xf>
    <xf numFmtId="49" fontId="3" fillId="32" borderId="0" xfId="0" applyNumberFormat="1" applyFont="1" applyFill="1" applyBorder="1" applyAlignment="1" applyProtection="1">
      <alignment horizontal="center" vertical="center"/>
      <protection/>
    </xf>
    <xf numFmtId="0" fontId="3" fillId="32" borderId="0" xfId="0" applyFont="1" applyFill="1" applyBorder="1" applyAlignment="1">
      <alignment horizontal="left" vertical="center" wrapText="1"/>
    </xf>
    <xf numFmtId="1" fontId="3" fillId="32" borderId="0" xfId="0" applyNumberFormat="1" applyFont="1" applyFill="1" applyBorder="1" applyAlignment="1">
      <alignment horizontal="center" wrapText="1"/>
    </xf>
    <xf numFmtId="1" fontId="3" fillId="32" borderId="0" xfId="0" applyNumberFormat="1" applyFont="1" applyFill="1" applyBorder="1" applyAlignment="1">
      <alignment horizontal="left" wrapText="1"/>
    </xf>
    <xf numFmtId="190" fontId="3" fillId="32" borderId="0" xfId="0" applyNumberFormat="1" applyFont="1" applyFill="1" applyBorder="1" applyAlignment="1">
      <alignment horizontal="left" wrapText="1"/>
    </xf>
    <xf numFmtId="0" fontId="3" fillId="32" borderId="0" xfId="0" applyFont="1" applyFill="1" applyBorder="1" applyAlignment="1">
      <alignment horizontal="left" wrapText="1"/>
    </xf>
    <xf numFmtId="0" fontId="3" fillId="32" borderId="0" xfId="0" applyFont="1" applyFill="1" applyBorder="1" applyAlignment="1">
      <alignment horizontal="center" wrapText="1"/>
    </xf>
    <xf numFmtId="188" fontId="3" fillId="32" borderId="0" xfId="0" applyNumberFormat="1" applyFont="1" applyFill="1" applyBorder="1" applyAlignment="1" applyProtection="1">
      <alignment horizontal="left" vertical="center" wrapText="1"/>
      <protection/>
    </xf>
    <xf numFmtId="193" fontId="3" fillId="32" borderId="0" xfId="0" applyNumberFormat="1" applyFont="1" applyFill="1" applyBorder="1" applyAlignment="1" applyProtection="1">
      <alignment horizontal="center" vertical="center" wrapText="1"/>
      <protection/>
    </xf>
    <xf numFmtId="188" fontId="9" fillId="32" borderId="0" xfId="0" applyNumberFormat="1" applyFont="1" applyFill="1" applyBorder="1" applyAlignment="1" applyProtection="1">
      <alignment horizontal="left" vertical="center" wrapText="1"/>
      <protection/>
    </xf>
    <xf numFmtId="49" fontId="3" fillId="32" borderId="0" xfId="0" applyNumberFormat="1" applyFont="1" applyFill="1" applyBorder="1" applyAlignment="1" applyProtection="1">
      <alignment horizontal="center" vertical="center"/>
      <protection/>
    </xf>
    <xf numFmtId="0" fontId="9" fillId="32" borderId="0" xfId="0" applyFont="1" applyFill="1" applyBorder="1" applyAlignment="1">
      <alignment horizontal="left" vertical="center" wrapText="1"/>
    </xf>
    <xf numFmtId="1" fontId="9" fillId="32" borderId="0" xfId="0" applyNumberFormat="1" applyFont="1" applyFill="1" applyBorder="1" applyAlignment="1">
      <alignment horizontal="center" wrapText="1"/>
    </xf>
    <xf numFmtId="1" fontId="9" fillId="32" borderId="0" xfId="0" applyNumberFormat="1" applyFont="1" applyFill="1" applyBorder="1" applyAlignment="1">
      <alignment horizontal="left" wrapText="1"/>
    </xf>
    <xf numFmtId="190" fontId="9" fillId="32" borderId="0" xfId="0" applyNumberFormat="1" applyFont="1" applyFill="1" applyBorder="1" applyAlignment="1">
      <alignment horizontal="left" wrapText="1"/>
    </xf>
    <xf numFmtId="0" fontId="9" fillId="32" borderId="0" xfId="0" applyFont="1" applyFill="1" applyBorder="1" applyAlignment="1">
      <alignment horizontal="left" wrapText="1"/>
    </xf>
    <xf numFmtId="0" fontId="9" fillId="32" borderId="0" xfId="0" applyFont="1" applyFill="1" applyBorder="1" applyAlignment="1">
      <alignment horizontal="center" wrapText="1"/>
    </xf>
    <xf numFmtId="188" fontId="11" fillId="32" borderId="0" xfId="0" applyNumberFormat="1" applyFont="1" applyFill="1" applyBorder="1" applyAlignment="1" applyProtection="1">
      <alignment vertical="center"/>
      <protection/>
    </xf>
    <xf numFmtId="188" fontId="9" fillId="32" borderId="0" xfId="0" applyNumberFormat="1" applyFont="1" applyFill="1" applyBorder="1" applyAlignment="1" applyProtection="1">
      <alignment vertical="center"/>
      <protection/>
    </xf>
    <xf numFmtId="49" fontId="9" fillId="32" borderId="0" xfId="0" applyNumberFormat="1" applyFont="1" applyFill="1" applyBorder="1" applyAlignment="1" applyProtection="1">
      <alignment vertical="center"/>
      <protection/>
    </xf>
    <xf numFmtId="0" fontId="3" fillId="32" borderId="0" xfId="0" applyNumberFormat="1" applyFont="1" applyFill="1" applyBorder="1" applyAlignment="1" applyProtection="1">
      <alignment horizontal="center" vertical="center"/>
      <protection/>
    </xf>
    <xf numFmtId="1" fontId="9" fillId="32" borderId="0" xfId="0" applyNumberFormat="1" applyFont="1" applyFill="1" applyBorder="1" applyAlignment="1">
      <alignment horizontal="left" vertical="center" wrapText="1"/>
    </xf>
    <xf numFmtId="188" fontId="11" fillId="32" borderId="0" xfId="0" applyNumberFormat="1" applyFont="1" applyFill="1" applyBorder="1" applyAlignment="1" applyProtection="1">
      <alignment horizontal="left" vertical="center" wrapText="1"/>
      <protection/>
    </xf>
    <xf numFmtId="188" fontId="9" fillId="32" borderId="0" xfId="0" applyNumberFormat="1" applyFont="1" applyFill="1" applyBorder="1" applyAlignment="1" applyProtection="1">
      <alignment vertical="center" wrapText="1"/>
      <protection/>
    </xf>
    <xf numFmtId="1" fontId="9" fillId="32" borderId="0" xfId="0" applyNumberFormat="1" applyFont="1" applyFill="1" applyBorder="1" applyAlignment="1" applyProtection="1">
      <alignment horizontal="center" vertical="center" wrapText="1"/>
      <protection/>
    </xf>
    <xf numFmtId="190" fontId="9" fillId="32" borderId="0" xfId="0" applyNumberFormat="1" applyFont="1" applyFill="1" applyBorder="1" applyAlignment="1" applyProtection="1">
      <alignment horizontal="center" vertical="center" wrapText="1"/>
      <protection/>
    </xf>
    <xf numFmtId="1" fontId="6" fillId="10" borderId="19" xfId="0" applyNumberFormat="1" applyFont="1" applyFill="1" applyBorder="1" applyAlignment="1">
      <alignment horizontal="center" vertical="center" wrapText="1"/>
    </xf>
    <xf numFmtId="188" fontId="5" fillId="10" borderId="0" xfId="0" applyNumberFormat="1" applyFont="1" applyFill="1" applyBorder="1" applyAlignment="1" applyProtection="1">
      <alignment vertical="center"/>
      <protection/>
    </xf>
    <xf numFmtId="188" fontId="3" fillId="10" borderId="0" xfId="0" applyNumberFormat="1" applyFont="1" applyFill="1" applyBorder="1" applyAlignment="1" applyProtection="1">
      <alignment vertical="center"/>
      <protection/>
    </xf>
    <xf numFmtId="0" fontId="12" fillId="32" borderId="27" xfId="0" applyNumberFormat="1" applyFont="1" applyFill="1" applyBorder="1" applyAlignment="1" applyProtection="1">
      <alignment horizontal="center" vertical="center" wrapText="1"/>
      <protection/>
    </xf>
    <xf numFmtId="49" fontId="6" fillId="32" borderId="10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vertical="center" wrapText="1"/>
    </xf>
    <xf numFmtId="0" fontId="26" fillId="0" borderId="0" xfId="53" applyFont="1" applyBorder="1" applyAlignment="1">
      <alignment horizontal="center" vertical="center" wrapText="1"/>
      <protection/>
    </xf>
    <xf numFmtId="0" fontId="26" fillId="0" borderId="0" xfId="0" applyFont="1" applyBorder="1" applyAlignment="1">
      <alignment horizontal="center" vertical="center" wrapText="1"/>
    </xf>
    <xf numFmtId="49" fontId="3" fillId="0" borderId="46" xfId="0" applyNumberFormat="1" applyFont="1" applyFill="1" applyBorder="1" applyAlignment="1" applyProtection="1">
      <alignment horizontal="center" vertical="center"/>
      <protection/>
    </xf>
    <xf numFmtId="49" fontId="3" fillId="0" borderId="47" xfId="0" applyNumberFormat="1" applyFont="1" applyFill="1" applyBorder="1" applyAlignment="1">
      <alignment vertical="center" wrapText="1"/>
    </xf>
    <xf numFmtId="1" fontId="3" fillId="0" borderId="48" xfId="0" applyNumberFormat="1" applyFont="1" applyFill="1" applyBorder="1" applyAlignment="1">
      <alignment horizontal="center" vertical="center" wrapText="1"/>
    </xf>
    <xf numFmtId="1" fontId="3" fillId="0" borderId="49" xfId="0" applyNumberFormat="1" applyFont="1" applyFill="1" applyBorder="1" applyAlignment="1">
      <alignment horizontal="center" vertical="center" wrapText="1"/>
    </xf>
    <xf numFmtId="190" fontId="3" fillId="0" borderId="49" xfId="0" applyNumberFormat="1" applyFont="1" applyFill="1" applyBorder="1" applyAlignment="1" applyProtection="1">
      <alignment horizontal="center" vertical="center"/>
      <protection/>
    </xf>
    <xf numFmtId="1" fontId="3" fillId="0" borderId="49" xfId="0" applyNumberFormat="1" applyFont="1" applyFill="1" applyBorder="1" applyAlignment="1" applyProtection="1">
      <alignment horizontal="center" vertical="center"/>
      <protection/>
    </xf>
    <xf numFmtId="49" fontId="3" fillId="0" borderId="50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>
      <alignment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190" fontId="3" fillId="32" borderId="10" xfId="0" applyNumberFormat="1" applyFont="1" applyFill="1" applyBorder="1" applyAlignment="1" applyProtection="1">
      <alignment horizontal="center" vertical="center"/>
      <protection/>
    </xf>
    <xf numFmtId="1" fontId="3" fillId="32" borderId="23" xfId="0" applyNumberFormat="1" applyFont="1" applyFill="1" applyBorder="1" applyAlignment="1" applyProtection="1">
      <alignment horizontal="center" vertical="center"/>
      <protection/>
    </xf>
    <xf numFmtId="49" fontId="3" fillId="0" borderId="51" xfId="0" applyNumberFormat="1" applyFont="1" applyFill="1" applyBorder="1" applyAlignment="1" applyProtection="1">
      <alignment horizontal="center" vertical="center"/>
      <protection/>
    </xf>
    <xf numFmtId="49" fontId="3" fillId="32" borderId="35" xfId="0" applyNumberFormat="1" applyFont="1" applyFill="1" applyBorder="1" applyAlignment="1">
      <alignment vertical="center" wrapText="1"/>
    </xf>
    <xf numFmtId="1" fontId="3" fillId="32" borderId="52" xfId="0" applyNumberFormat="1" applyFont="1" applyFill="1" applyBorder="1" applyAlignment="1">
      <alignment horizontal="center" vertical="center" wrapText="1"/>
    </xf>
    <xf numFmtId="1" fontId="3" fillId="32" borderId="53" xfId="0" applyNumberFormat="1" applyFont="1" applyFill="1" applyBorder="1" applyAlignment="1">
      <alignment horizontal="center" vertical="center" wrapText="1"/>
    </xf>
    <xf numFmtId="1" fontId="6" fillId="32" borderId="53" xfId="0" applyNumberFormat="1" applyFont="1" applyFill="1" applyBorder="1" applyAlignment="1">
      <alignment horizontal="center" vertical="center" wrapText="1"/>
    </xf>
    <xf numFmtId="190" fontId="6" fillId="32" borderId="53" xfId="0" applyNumberFormat="1" applyFont="1" applyFill="1" applyBorder="1" applyAlignment="1">
      <alignment horizontal="center" vertical="center" wrapText="1"/>
    </xf>
    <xf numFmtId="1" fontId="3" fillId="0" borderId="27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27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90" fontId="3" fillId="0" borderId="10" xfId="0" applyNumberFormat="1" applyFont="1" applyFill="1" applyBorder="1" applyAlignment="1" applyProtection="1">
      <alignment horizontal="center" vertical="center"/>
      <protection/>
    </xf>
    <xf numFmtId="189" fontId="3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" fontId="3" fillId="32" borderId="12" xfId="0" applyNumberFormat="1" applyFont="1" applyFill="1" applyBorder="1" applyAlignment="1">
      <alignment horizontal="center" vertical="center"/>
    </xf>
    <xf numFmtId="1" fontId="6" fillId="0" borderId="27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90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49" fontId="6" fillId="32" borderId="26" xfId="0" applyNumberFormat="1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189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32" borderId="12" xfId="0" applyNumberFormat="1" applyFont="1" applyFill="1" applyBorder="1" applyAlignment="1">
      <alignment horizontal="center" vertical="center"/>
    </xf>
    <xf numFmtId="189" fontId="3" fillId="32" borderId="10" xfId="0" applyNumberFormat="1" applyFont="1" applyFill="1" applyBorder="1" applyAlignment="1" applyProtection="1">
      <alignment horizontal="center" vertical="center"/>
      <protection/>
    </xf>
    <xf numFmtId="1" fontId="3" fillId="32" borderId="10" xfId="0" applyNumberFormat="1" applyFont="1" applyFill="1" applyBorder="1" applyAlignment="1" applyProtection="1">
      <alignment horizontal="center" vertical="center"/>
      <protection/>
    </xf>
    <xf numFmtId="49" fontId="3" fillId="32" borderId="10" xfId="0" applyNumberFormat="1" applyFont="1" applyFill="1" applyBorder="1" applyAlignment="1">
      <alignment horizontal="center" vertical="center" wrapText="1"/>
    </xf>
    <xf numFmtId="189" fontId="6" fillId="32" borderId="10" xfId="0" applyNumberFormat="1" applyFont="1" applyFill="1" applyBorder="1" applyAlignment="1" applyProtection="1">
      <alignment horizontal="center" vertical="center"/>
      <protection/>
    </xf>
    <xf numFmtId="1" fontId="6" fillId="32" borderId="52" xfId="0" applyNumberFormat="1" applyFont="1" applyFill="1" applyBorder="1" applyAlignment="1">
      <alignment horizontal="center" vertical="center"/>
    </xf>
    <xf numFmtId="1" fontId="6" fillId="32" borderId="53" xfId="0" applyNumberFormat="1" applyFont="1" applyFill="1" applyBorder="1" applyAlignment="1">
      <alignment horizontal="center" vertical="center"/>
    </xf>
    <xf numFmtId="190" fontId="6" fillId="32" borderId="53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54" xfId="0" applyFont="1" applyFill="1" applyBorder="1" applyAlignment="1">
      <alignment horizontal="left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 wrapText="1"/>
    </xf>
    <xf numFmtId="190" fontId="3" fillId="0" borderId="23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left" vertical="center" wrapText="1"/>
      <protection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 wrapText="1"/>
    </xf>
    <xf numFmtId="190" fontId="3" fillId="0" borderId="31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188" fontId="12" fillId="32" borderId="55" xfId="0" applyNumberFormat="1" applyFont="1" applyFill="1" applyBorder="1" applyAlignment="1" applyProtection="1">
      <alignment vertical="center"/>
      <protection/>
    </xf>
    <xf numFmtId="188" fontId="12" fillId="32" borderId="56" xfId="0" applyNumberFormat="1" applyFont="1" applyFill="1" applyBorder="1" applyAlignment="1" applyProtection="1">
      <alignment vertical="center"/>
      <protection/>
    </xf>
    <xf numFmtId="0" fontId="81" fillId="32" borderId="26" xfId="0" applyFont="1" applyFill="1" applyBorder="1" applyAlignment="1">
      <alignment vertical="center" wrapText="1"/>
    </xf>
    <xf numFmtId="1" fontId="82" fillId="32" borderId="27" xfId="0" applyNumberFormat="1" applyFont="1" applyFill="1" applyBorder="1" applyAlignment="1">
      <alignment horizontal="center" vertical="center" wrapText="1"/>
    </xf>
    <xf numFmtId="1" fontId="82" fillId="32" borderId="10" xfId="0" applyNumberFormat="1" applyFont="1" applyFill="1" applyBorder="1" applyAlignment="1">
      <alignment horizontal="center" vertical="center" wrapText="1"/>
    </xf>
    <xf numFmtId="0" fontId="82" fillId="32" borderId="33" xfId="0" applyFont="1" applyFill="1" applyBorder="1" applyAlignment="1">
      <alignment vertical="center" wrapText="1"/>
    </xf>
    <xf numFmtId="1" fontId="82" fillId="32" borderId="16" xfId="0" applyNumberFormat="1" applyFont="1" applyFill="1" applyBorder="1" applyAlignment="1">
      <alignment horizontal="center" vertical="center" wrapText="1"/>
    </xf>
    <xf numFmtId="1" fontId="82" fillId="32" borderId="31" xfId="0" applyNumberFormat="1" applyFont="1" applyFill="1" applyBorder="1" applyAlignment="1">
      <alignment horizontal="center" vertical="center" wrapText="1"/>
    </xf>
    <xf numFmtId="190" fontId="82" fillId="0" borderId="57" xfId="0" applyNumberFormat="1" applyFont="1" applyFill="1" applyBorder="1" applyAlignment="1" applyProtection="1">
      <alignment horizontal="center" vertical="center"/>
      <protection/>
    </xf>
    <xf numFmtId="190" fontId="82" fillId="32" borderId="50" xfId="0" applyNumberFormat="1" applyFont="1" applyFill="1" applyBorder="1" applyAlignment="1" applyProtection="1">
      <alignment horizontal="center" vertical="center"/>
      <protection/>
    </xf>
    <xf numFmtId="190" fontId="82" fillId="0" borderId="49" xfId="0" applyNumberFormat="1" applyFont="1" applyFill="1" applyBorder="1" applyAlignment="1" applyProtection="1">
      <alignment horizontal="center" vertical="center"/>
      <protection/>
    </xf>
    <xf numFmtId="1" fontId="81" fillId="32" borderId="53" xfId="0" applyNumberFormat="1" applyFont="1" applyFill="1" applyBorder="1" applyAlignment="1">
      <alignment horizontal="center" vertical="center"/>
    </xf>
    <xf numFmtId="190" fontId="81" fillId="32" borderId="58" xfId="0" applyNumberFormat="1" applyFont="1" applyFill="1" applyBorder="1" applyAlignment="1" applyProtection="1">
      <alignment horizontal="center" vertical="center"/>
      <protection/>
    </xf>
    <xf numFmtId="49" fontId="81" fillId="0" borderId="10" xfId="0" applyNumberFormat="1" applyFont="1" applyFill="1" applyBorder="1" applyAlignment="1" applyProtection="1">
      <alignment horizontal="center" vertical="center"/>
      <protection/>
    </xf>
    <xf numFmtId="49" fontId="81" fillId="32" borderId="54" xfId="0" applyNumberFormat="1" applyFont="1" applyFill="1" applyBorder="1" applyAlignment="1">
      <alignment vertical="center" wrapText="1"/>
    </xf>
    <xf numFmtId="1" fontId="81" fillId="32" borderId="52" xfId="0" applyNumberFormat="1" applyFont="1" applyFill="1" applyBorder="1" applyAlignment="1">
      <alignment horizontal="center" vertical="center"/>
    </xf>
    <xf numFmtId="1" fontId="81" fillId="32" borderId="38" xfId="0" applyNumberFormat="1" applyFont="1" applyFill="1" applyBorder="1" applyAlignment="1">
      <alignment horizontal="center" vertical="center"/>
    </xf>
    <xf numFmtId="189" fontId="82" fillId="0" borderId="27" xfId="0" applyNumberFormat="1" applyFont="1" applyFill="1" applyBorder="1" applyAlignment="1" applyProtection="1">
      <alignment horizontal="center" vertical="center"/>
      <protection/>
    </xf>
    <xf numFmtId="1" fontId="81" fillId="32" borderId="53" xfId="0" applyNumberFormat="1" applyFont="1" applyFill="1" applyBorder="1" applyAlignment="1" applyProtection="1">
      <alignment horizontal="center" vertical="center"/>
      <protection/>
    </xf>
    <xf numFmtId="49" fontId="81" fillId="0" borderId="39" xfId="0" applyNumberFormat="1" applyFont="1" applyFill="1" applyBorder="1" applyAlignment="1" applyProtection="1">
      <alignment horizontal="center" vertical="center"/>
      <protection/>
    </xf>
    <xf numFmtId="49" fontId="83" fillId="0" borderId="39" xfId="0" applyNumberFormat="1" applyFont="1" applyFill="1" applyBorder="1" applyAlignment="1" applyProtection="1">
      <alignment horizontal="center" vertical="center"/>
      <protection/>
    </xf>
    <xf numFmtId="188" fontId="84" fillId="32" borderId="0" xfId="0" applyNumberFormat="1" applyFont="1" applyFill="1" applyBorder="1" applyAlignment="1" applyProtection="1">
      <alignment vertical="center"/>
      <protection/>
    </xf>
    <xf numFmtId="188" fontId="81" fillId="32" borderId="0" xfId="0" applyNumberFormat="1" applyFont="1" applyFill="1" applyBorder="1" applyAlignment="1" applyProtection="1">
      <alignment vertical="center"/>
      <protection/>
    </xf>
    <xf numFmtId="190" fontId="82" fillId="0" borderId="50" xfId="0" applyNumberFormat="1" applyFont="1" applyFill="1" applyBorder="1" applyAlignment="1" applyProtection="1">
      <alignment horizontal="center" vertical="center"/>
      <protection/>
    </xf>
    <xf numFmtId="190" fontId="82" fillId="0" borderId="51" xfId="0" applyNumberFormat="1" applyFont="1" applyFill="1" applyBorder="1" applyAlignment="1" applyProtection="1">
      <alignment horizontal="center" vertical="center"/>
      <protection/>
    </xf>
    <xf numFmtId="190" fontId="82" fillId="32" borderId="51" xfId="0" applyNumberFormat="1" applyFont="1" applyFill="1" applyBorder="1" applyAlignment="1" applyProtection="1">
      <alignment horizontal="center" vertical="center"/>
      <protection/>
    </xf>
    <xf numFmtId="49" fontId="81" fillId="32" borderId="26" xfId="0" applyNumberFormat="1" applyFont="1" applyFill="1" applyBorder="1" applyAlignment="1">
      <alignment vertical="center" wrapText="1"/>
    </xf>
    <xf numFmtId="1" fontId="81" fillId="32" borderId="27" xfId="0" applyNumberFormat="1" applyFont="1" applyFill="1" applyBorder="1" applyAlignment="1">
      <alignment horizontal="center" vertical="center" wrapText="1"/>
    </xf>
    <xf numFmtId="1" fontId="81" fillId="32" borderId="10" xfId="0" applyNumberFormat="1" applyFont="1" applyFill="1" applyBorder="1" applyAlignment="1">
      <alignment horizontal="center" vertical="center" wrapText="1"/>
    </xf>
    <xf numFmtId="190" fontId="81" fillId="32" borderId="10" xfId="0" applyNumberFormat="1" applyFont="1" applyFill="1" applyBorder="1" applyAlignment="1" applyProtection="1">
      <alignment horizontal="center" vertical="center"/>
      <protection/>
    </xf>
    <xf numFmtId="1" fontId="81" fillId="32" borderId="10" xfId="0" applyNumberFormat="1" applyFont="1" applyFill="1" applyBorder="1" applyAlignment="1" applyProtection="1">
      <alignment horizontal="center" vertical="center"/>
      <protection/>
    </xf>
    <xf numFmtId="49" fontId="81" fillId="32" borderId="11" xfId="0" applyNumberFormat="1" applyFont="1" applyFill="1" applyBorder="1" applyAlignment="1">
      <alignment horizontal="center" vertical="center" wrapText="1"/>
    </xf>
    <xf numFmtId="49" fontId="82" fillId="0" borderId="10" xfId="0" applyNumberFormat="1" applyFont="1" applyFill="1" applyBorder="1" applyAlignment="1" applyProtection="1">
      <alignment horizontal="center" vertical="center"/>
      <protection/>
    </xf>
    <xf numFmtId="49" fontId="82" fillId="32" borderId="26" xfId="0" applyNumberFormat="1" applyFont="1" applyFill="1" applyBorder="1" applyAlignment="1">
      <alignment vertical="center" wrapText="1"/>
    </xf>
    <xf numFmtId="189" fontId="82" fillId="32" borderId="10" xfId="0" applyNumberFormat="1" applyFont="1" applyFill="1" applyBorder="1" applyAlignment="1" applyProtection="1">
      <alignment horizontal="center" vertical="center"/>
      <protection/>
    </xf>
    <xf numFmtId="1" fontId="82" fillId="32" borderId="10" xfId="0" applyNumberFormat="1" applyFont="1" applyFill="1" applyBorder="1" applyAlignment="1" applyProtection="1">
      <alignment horizontal="center" vertical="center"/>
      <protection/>
    </xf>
    <xf numFmtId="49" fontId="82" fillId="32" borderId="10" xfId="0" applyNumberFormat="1" applyFont="1" applyFill="1" applyBorder="1" applyAlignment="1">
      <alignment horizontal="center" vertical="center" wrapText="1"/>
    </xf>
    <xf numFmtId="1" fontId="82" fillId="32" borderId="12" xfId="0" applyNumberFormat="1" applyFont="1" applyFill="1" applyBorder="1" applyAlignment="1">
      <alignment horizontal="center" vertical="center"/>
    </xf>
    <xf numFmtId="49" fontId="82" fillId="32" borderId="11" xfId="0" applyNumberFormat="1" applyFont="1" applyFill="1" applyBorder="1" applyAlignment="1">
      <alignment horizontal="center" vertical="center" wrapText="1"/>
    </xf>
    <xf numFmtId="188" fontId="85" fillId="32" borderId="0" xfId="0" applyNumberFormat="1" applyFont="1" applyFill="1" applyBorder="1" applyAlignment="1" applyProtection="1">
      <alignment vertical="center"/>
      <protection/>
    </xf>
    <xf numFmtId="188" fontId="82" fillId="32" borderId="0" xfId="0" applyNumberFormat="1" applyFont="1" applyFill="1" applyBorder="1" applyAlignment="1" applyProtection="1">
      <alignment vertical="center"/>
      <protection/>
    </xf>
    <xf numFmtId="49" fontId="81" fillId="32" borderId="19" xfId="0" applyNumberFormat="1" applyFont="1" applyFill="1" applyBorder="1" applyAlignment="1">
      <alignment horizontal="center" vertical="center"/>
    </xf>
    <xf numFmtId="188" fontId="5" fillId="32" borderId="38" xfId="0" applyNumberFormat="1" applyFont="1" applyFill="1" applyBorder="1" applyAlignment="1" applyProtection="1">
      <alignment vertical="center"/>
      <protection/>
    </xf>
    <xf numFmtId="49" fontId="3" fillId="33" borderId="10" xfId="0" applyNumberFormat="1" applyFont="1" applyFill="1" applyBorder="1" applyAlignment="1" applyProtection="1">
      <alignment horizontal="center" vertical="center"/>
      <protection/>
    </xf>
    <xf numFmtId="49" fontId="3" fillId="33" borderId="26" xfId="0" applyNumberFormat="1" applyFont="1" applyFill="1" applyBorder="1" applyAlignment="1">
      <alignment vertical="center" wrapText="1"/>
    </xf>
    <xf numFmtId="1" fontId="82" fillId="33" borderId="27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190" fontId="3" fillId="33" borderId="10" xfId="0" applyNumberFormat="1" applyFont="1" applyFill="1" applyBorder="1" applyAlignment="1" applyProtection="1">
      <alignment horizontal="center" vertical="center"/>
      <protection/>
    </xf>
    <xf numFmtId="189" fontId="3" fillId="33" borderId="10" xfId="0" applyNumberFormat="1" applyFont="1" applyFill="1" applyBorder="1" applyAlignment="1" applyProtection="1">
      <alignment horizontal="center" vertical="center"/>
      <protection/>
    </xf>
    <xf numFmtId="1" fontId="3" fillId="33" borderId="10" xfId="0" applyNumberFormat="1" applyFont="1" applyFill="1" applyBorder="1" applyAlignment="1" applyProtection="1">
      <alignment horizontal="center" vertical="center"/>
      <protection/>
    </xf>
    <xf numFmtId="1" fontId="3" fillId="33" borderId="12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188" fontId="5" fillId="33" borderId="0" xfId="0" applyNumberFormat="1" applyFont="1" applyFill="1" applyBorder="1" applyAlignment="1" applyProtection="1">
      <alignment vertical="center"/>
      <protection/>
    </xf>
    <xf numFmtId="188" fontId="3" fillId="33" borderId="0" xfId="0" applyNumberFormat="1" applyFont="1" applyFill="1" applyBorder="1" applyAlignment="1" applyProtection="1">
      <alignment vertical="center"/>
      <protection/>
    </xf>
    <xf numFmtId="1" fontId="81" fillId="33" borderId="31" xfId="0" applyNumberFormat="1" applyFont="1" applyFill="1" applyBorder="1" applyAlignment="1">
      <alignment horizontal="center" vertical="center"/>
    </xf>
    <xf numFmtId="188" fontId="5" fillId="34" borderId="0" xfId="0" applyNumberFormat="1" applyFont="1" applyFill="1" applyBorder="1" applyAlignment="1" applyProtection="1">
      <alignment vertical="center"/>
      <protection/>
    </xf>
    <xf numFmtId="201" fontId="3" fillId="34" borderId="11" xfId="0" applyNumberFormat="1" applyFont="1" applyFill="1" applyBorder="1" applyAlignment="1" applyProtection="1">
      <alignment horizontal="center" vertical="center"/>
      <protection/>
    </xf>
    <xf numFmtId="201" fontId="3" fillId="34" borderId="10" xfId="0" applyNumberFormat="1" applyFont="1" applyFill="1" applyBorder="1" applyAlignment="1" applyProtection="1">
      <alignment horizontal="center" vertical="center"/>
      <protection/>
    </xf>
    <xf numFmtId="49" fontId="3" fillId="34" borderId="20" xfId="0" applyNumberFormat="1" applyFont="1" applyFill="1" applyBorder="1" applyAlignment="1" applyProtection="1">
      <alignment horizontal="center" vertical="center" wrapText="1"/>
      <protection/>
    </xf>
    <xf numFmtId="1" fontId="3" fillId="34" borderId="20" xfId="0" applyNumberFormat="1" applyFont="1" applyFill="1" applyBorder="1" applyAlignment="1" applyProtection="1">
      <alignment horizontal="center" vertical="center"/>
      <protection/>
    </xf>
    <xf numFmtId="0" fontId="3" fillId="34" borderId="20" xfId="0" applyNumberFormat="1" applyFont="1" applyFill="1" applyBorder="1" applyAlignment="1" applyProtection="1">
      <alignment horizontal="center" vertical="center"/>
      <protection/>
    </xf>
    <xf numFmtId="188" fontId="3" fillId="34" borderId="20" xfId="0" applyNumberFormat="1" applyFont="1" applyFill="1" applyBorder="1" applyAlignment="1" applyProtection="1">
      <alignment horizontal="center" vertical="center"/>
      <protection/>
    </xf>
    <xf numFmtId="188" fontId="3" fillId="34" borderId="21" xfId="0" applyNumberFormat="1" applyFont="1" applyFill="1" applyBorder="1" applyAlignment="1" applyProtection="1">
      <alignment horizontal="center" vertical="center"/>
      <protection/>
    </xf>
    <xf numFmtId="200" fontId="3" fillId="34" borderId="19" xfId="0" applyNumberFormat="1" applyFont="1" applyFill="1" applyBorder="1" applyAlignment="1" applyProtection="1">
      <alignment horizontal="center" vertical="center"/>
      <protection/>
    </xf>
    <xf numFmtId="200" fontId="3" fillId="34" borderId="20" xfId="0" applyNumberFormat="1" applyFont="1" applyFill="1" applyBorder="1" applyAlignment="1" applyProtection="1">
      <alignment horizontal="center" vertical="center"/>
      <protection/>
    </xf>
    <xf numFmtId="49" fontId="3" fillId="34" borderId="47" xfId="0" applyNumberFormat="1" applyFont="1" applyFill="1" applyBorder="1" applyAlignment="1">
      <alignment vertical="center" wrapText="1"/>
    </xf>
    <xf numFmtId="1" fontId="3" fillId="34" borderId="48" xfId="0" applyNumberFormat="1" applyFont="1" applyFill="1" applyBorder="1" applyAlignment="1">
      <alignment horizontal="center" vertical="center" wrapText="1"/>
    </xf>
    <xf numFmtId="1" fontId="3" fillId="34" borderId="49" xfId="0" applyNumberFormat="1" applyFont="1" applyFill="1" applyBorder="1" applyAlignment="1">
      <alignment horizontal="center" vertical="center" wrapText="1"/>
    </xf>
    <xf numFmtId="190" fontId="82" fillId="34" borderId="49" xfId="0" applyNumberFormat="1" applyFont="1" applyFill="1" applyBorder="1" applyAlignment="1" applyProtection="1">
      <alignment horizontal="center" vertical="center"/>
      <protection/>
    </xf>
    <xf numFmtId="190" fontId="3" fillId="34" borderId="49" xfId="0" applyNumberFormat="1" applyFont="1" applyFill="1" applyBorder="1" applyAlignment="1" applyProtection="1">
      <alignment horizontal="center" vertical="center"/>
      <protection/>
    </xf>
    <xf numFmtId="1" fontId="3" fillId="34" borderId="49" xfId="0" applyNumberFormat="1" applyFont="1" applyFill="1" applyBorder="1" applyAlignment="1" applyProtection="1">
      <alignment horizontal="center" vertical="center"/>
      <protection/>
    </xf>
    <xf numFmtId="49" fontId="6" fillId="34" borderId="22" xfId="0" applyNumberFormat="1" applyFont="1" applyFill="1" applyBorder="1" applyAlignment="1">
      <alignment horizontal="center" vertical="center" wrapText="1"/>
    </xf>
    <xf numFmtId="49" fontId="3" fillId="34" borderId="24" xfId="0" applyNumberFormat="1" applyFont="1" applyFill="1" applyBorder="1" applyAlignment="1">
      <alignment vertical="center" wrapText="1"/>
    </xf>
    <xf numFmtId="1" fontId="3" fillId="34" borderId="18" xfId="0" applyNumberFormat="1" applyFont="1" applyFill="1" applyBorder="1" applyAlignment="1">
      <alignment horizontal="center" vertical="center" wrapText="1"/>
    </xf>
    <xf numFmtId="1" fontId="3" fillId="34" borderId="23" xfId="0" applyNumberFormat="1" applyFont="1" applyFill="1" applyBorder="1" applyAlignment="1">
      <alignment horizontal="center" vertical="center" wrapText="1"/>
    </xf>
    <xf numFmtId="190" fontId="82" fillId="34" borderId="57" xfId="0" applyNumberFormat="1" applyFont="1" applyFill="1" applyBorder="1" applyAlignment="1" applyProtection="1">
      <alignment horizontal="center" vertical="center"/>
      <protection/>
    </xf>
    <xf numFmtId="1" fontId="3" fillId="34" borderId="23" xfId="0" applyNumberFormat="1" applyFont="1" applyFill="1" applyBorder="1" applyAlignment="1" applyProtection="1">
      <alignment horizontal="center" vertical="center"/>
      <protection/>
    </xf>
    <xf numFmtId="0" fontId="3" fillId="34" borderId="23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49" fontId="3" fillId="34" borderId="22" xfId="0" applyNumberFormat="1" applyFont="1" applyFill="1" applyBorder="1" applyAlignment="1">
      <alignment horizontal="center" vertical="center" wrapText="1"/>
    </xf>
    <xf numFmtId="49" fontId="3" fillId="34" borderId="26" xfId="0" applyNumberFormat="1" applyFont="1" applyFill="1" applyBorder="1" applyAlignment="1">
      <alignment vertical="center" wrapText="1"/>
    </xf>
    <xf numFmtId="1" fontId="3" fillId="34" borderId="27" xfId="0" applyNumberFormat="1" applyFont="1" applyFill="1" applyBorder="1" applyAlignment="1">
      <alignment horizontal="center" vertical="center" wrapText="1"/>
    </xf>
    <xf numFmtId="190" fontId="82" fillId="34" borderId="50" xfId="0" applyNumberFormat="1" applyFont="1" applyFill="1" applyBorder="1" applyAlignment="1" applyProtection="1">
      <alignment horizontal="center" vertical="center"/>
      <protection/>
    </xf>
    <xf numFmtId="1" fontId="3" fillId="34" borderId="23" xfId="0" applyNumberFormat="1" applyFont="1" applyFill="1" applyBorder="1" applyAlignment="1" applyProtection="1">
      <alignment horizontal="center" vertical="center"/>
      <protection/>
    </xf>
    <xf numFmtId="49" fontId="3" fillId="34" borderId="11" xfId="0" applyNumberFormat="1" applyFont="1" applyFill="1" applyBorder="1" applyAlignment="1">
      <alignment horizontal="center" vertical="center" wrapText="1"/>
    </xf>
    <xf numFmtId="190" fontId="3" fillId="34" borderId="10" xfId="0" applyNumberFormat="1" applyFont="1" applyFill="1" applyBorder="1" applyAlignment="1" applyProtection="1">
      <alignment horizontal="center" vertical="center"/>
      <protection/>
    </xf>
    <xf numFmtId="49" fontId="6" fillId="34" borderId="11" xfId="0" applyNumberFormat="1" applyFont="1" applyFill="1" applyBorder="1" applyAlignment="1">
      <alignment horizontal="center" vertical="center" wrapText="1"/>
    </xf>
    <xf numFmtId="49" fontId="3" fillId="34" borderId="35" xfId="0" applyNumberFormat="1" applyFont="1" applyFill="1" applyBorder="1" applyAlignment="1">
      <alignment vertical="center" wrapText="1"/>
    </xf>
    <xf numFmtId="49" fontId="6" fillId="34" borderId="28" xfId="0" applyNumberFormat="1" applyFont="1" applyFill="1" applyBorder="1" applyAlignment="1">
      <alignment horizontal="center" vertical="center" wrapText="1"/>
    </xf>
    <xf numFmtId="1" fontId="3" fillId="34" borderId="52" xfId="0" applyNumberFormat="1" applyFont="1" applyFill="1" applyBorder="1" applyAlignment="1">
      <alignment horizontal="center" vertical="center" wrapText="1"/>
    </xf>
    <xf numFmtId="1" fontId="3" fillId="34" borderId="53" xfId="0" applyNumberFormat="1" applyFont="1" applyFill="1" applyBorder="1" applyAlignment="1">
      <alignment horizontal="center" vertical="center" wrapText="1"/>
    </xf>
    <xf numFmtId="1" fontId="6" fillId="34" borderId="53" xfId="0" applyNumberFormat="1" applyFont="1" applyFill="1" applyBorder="1" applyAlignment="1">
      <alignment horizontal="center" vertical="center" wrapText="1"/>
    </xf>
    <xf numFmtId="190" fontId="6" fillId="34" borderId="53" xfId="0" applyNumberFormat="1" applyFont="1" applyFill="1" applyBorder="1" applyAlignment="1">
      <alignment horizontal="center" vertical="center" wrapText="1"/>
    </xf>
    <xf numFmtId="1" fontId="6" fillId="34" borderId="19" xfId="0" applyNumberFormat="1" applyFont="1" applyFill="1" applyBorder="1" applyAlignment="1">
      <alignment horizontal="center" vertical="center" wrapText="1"/>
    </xf>
    <xf numFmtId="188" fontId="12" fillId="34" borderId="56" xfId="0" applyNumberFormat="1" applyFont="1" applyFill="1" applyBorder="1" applyAlignment="1" applyProtection="1">
      <alignment vertical="center"/>
      <protection/>
    </xf>
    <xf numFmtId="49" fontId="81" fillId="34" borderId="54" xfId="0" applyNumberFormat="1" applyFont="1" applyFill="1" applyBorder="1" applyAlignment="1">
      <alignment vertical="center" wrapText="1"/>
    </xf>
    <xf numFmtId="1" fontId="81" fillId="34" borderId="52" xfId="0" applyNumberFormat="1" applyFont="1" applyFill="1" applyBorder="1" applyAlignment="1">
      <alignment horizontal="center" vertical="center"/>
    </xf>
    <xf numFmtId="1" fontId="81" fillId="34" borderId="53" xfId="0" applyNumberFormat="1" applyFont="1" applyFill="1" applyBorder="1" applyAlignment="1">
      <alignment horizontal="center" vertical="center"/>
    </xf>
    <xf numFmtId="1" fontId="81" fillId="34" borderId="38" xfId="0" applyNumberFormat="1" applyFont="1" applyFill="1" applyBorder="1" applyAlignment="1">
      <alignment horizontal="center" vertical="center"/>
    </xf>
    <xf numFmtId="190" fontId="81" fillId="34" borderId="58" xfId="0" applyNumberFormat="1" applyFont="1" applyFill="1" applyBorder="1" applyAlignment="1" applyProtection="1">
      <alignment horizontal="center" vertical="center"/>
      <protection/>
    </xf>
    <xf numFmtId="189" fontId="82" fillId="34" borderId="27" xfId="0" applyNumberFormat="1" applyFont="1" applyFill="1" applyBorder="1" applyAlignment="1" applyProtection="1">
      <alignment horizontal="center" vertical="center"/>
      <protection/>
    </xf>
    <xf numFmtId="1" fontId="81" fillId="34" borderId="53" xfId="0" applyNumberFormat="1" applyFont="1" applyFill="1" applyBorder="1" applyAlignment="1" applyProtection="1">
      <alignment horizontal="center" vertical="center"/>
      <protection/>
    </xf>
    <xf numFmtId="49" fontId="81" fillId="34" borderId="39" xfId="0" applyNumberFormat="1" applyFont="1" applyFill="1" applyBorder="1" applyAlignment="1" applyProtection="1">
      <alignment horizontal="center" vertical="center"/>
      <protection/>
    </xf>
    <xf numFmtId="49" fontId="83" fillId="34" borderId="39" xfId="0" applyNumberFormat="1" applyFont="1" applyFill="1" applyBorder="1" applyAlignment="1" applyProtection="1">
      <alignment horizontal="center" vertical="center"/>
      <protection/>
    </xf>
    <xf numFmtId="1" fontId="3" fillId="34" borderId="27" xfId="0" applyNumberFormat="1" applyFont="1" applyFill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vertical="center"/>
    </xf>
    <xf numFmtId="189" fontId="3" fillId="34" borderId="10" xfId="0" applyNumberFormat="1" applyFont="1" applyFill="1" applyBorder="1" applyAlignment="1" applyProtection="1">
      <alignment horizontal="center" vertical="center"/>
      <protection/>
    </xf>
    <xf numFmtId="1" fontId="3" fillId="34" borderId="10" xfId="0" applyNumberFormat="1" applyFont="1" applyFill="1" applyBorder="1" applyAlignment="1" applyProtection="1">
      <alignment horizontal="center" vertical="center"/>
      <protection/>
    </xf>
    <xf numFmtId="1" fontId="3" fillId="34" borderId="12" xfId="0" applyNumberFormat="1" applyFont="1" applyFill="1" applyBorder="1" applyAlignment="1">
      <alignment horizontal="center" vertical="center"/>
    </xf>
    <xf numFmtId="49" fontId="3" fillId="34" borderId="28" xfId="0" applyNumberFormat="1" applyFont="1" applyFill="1" applyBorder="1" applyAlignment="1">
      <alignment horizontal="center" vertical="center" wrapText="1"/>
    </xf>
    <xf numFmtId="49" fontId="6" fillId="34" borderId="26" xfId="0" applyNumberFormat="1" applyFont="1" applyFill="1" applyBorder="1" applyAlignment="1">
      <alignment vertical="center" wrapText="1"/>
    </xf>
    <xf numFmtId="1" fontId="6" fillId="34" borderId="27" xfId="0" applyNumberFormat="1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190" fontId="6" fillId="34" borderId="10" xfId="0" applyNumberFormat="1" applyFont="1" applyFill="1" applyBorder="1" applyAlignment="1" applyProtection="1">
      <alignment horizontal="center" vertical="center"/>
      <protection/>
    </xf>
    <xf numFmtId="1" fontId="6" fillId="34" borderId="10" xfId="0" applyNumberFormat="1" applyFont="1" applyFill="1" applyBorder="1" applyAlignment="1" applyProtection="1">
      <alignment horizontal="center" vertical="center"/>
      <protection/>
    </xf>
    <xf numFmtId="190" fontId="82" fillId="34" borderId="50" xfId="0" applyNumberFormat="1" applyFont="1" applyFill="1" applyBorder="1" applyAlignment="1" applyProtection="1">
      <alignment horizontal="center" vertical="center"/>
      <protection/>
    </xf>
    <xf numFmtId="190" fontId="82" fillId="34" borderId="51" xfId="0" applyNumberFormat="1" applyFont="1" applyFill="1" applyBorder="1" applyAlignment="1" applyProtection="1">
      <alignment horizontal="center" vertical="center"/>
      <protection/>
    </xf>
    <xf numFmtId="49" fontId="6" fillId="34" borderId="26" xfId="0" applyNumberFormat="1" applyFont="1" applyFill="1" applyBorder="1" applyAlignment="1">
      <alignment horizontal="left" vertical="center" wrapText="1"/>
    </xf>
    <xf numFmtId="1" fontId="6" fillId="34" borderId="10" xfId="0" applyNumberFormat="1" applyFont="1" applyFill="1" applyBorder="1" applyAlignment="1">
      <alignment horizontal="center" vertical="center"/>
    </xf>
    <xf numFmtId="189" fontId="6" fillId="34" borderId="10" xfId="0" applyNumberFormat="1" applyFont="1" applyFill="1" applyBorder="1" applyAlignment="1" applyProtection="1">
      <alignment horizontal="center" vertical="center"/>
      <protection/>
    </xf>
    <xf numFmtId="1" fontId="6" fillId="34" borderId="12" xfId="0" applyNumberFormat="1" applyFont="1" applyFill="1" applyBorder="1" applyAlignment="1">
      <alignment horizontal="center" vertical="center"/>
    </xf>
    <xf numFmtId="1" fontId="82" fillId="34" borderId="27" xfId="0" applyNumberFormat="1" applyFont="1" applyFill="1" applyBorder="1" applyAlignment="1">
      <alignment horizontal="center" vertical="center" wrapText="1"/>
    </xf>
    <xf numFmtId="49" fontId="81" fillId="34" borderId="26" xfId="0" applyNumberFormat="1" applyFont="1" applyFill="1" applyBorder="1" applyAlignment="1">
      <alignment vertical="center" wrapText="1"/>
    </xf>
    <xf numFmtId="1" fontId="81" fillId="34" borderId="27" xfId="0" applyNumberFormat="1" applyFont="1" applyFill="1" applyBorder="1" applyAlignment="1">
      <alignment horizontal="center" vertical="center" wrapText="1"/>
    </xf>
    <xf numFmtId="1" fontId="81" fillId="34" borderId="10" xfId="0" applyNumberFormat="1" applyFont="1" applyFill="1" applyBorder="1" applyAlignment="1">
      <alignment horizontal="center" vertical="center" wrapText="1"/>
    </xf>
    <xf numFmtId="190" fontId="81" fillId="34" borderId="10" xfId="0" applyNumberFormat="1" applyFont="1" applyFill="1" applyBorder="1" applyAlignment="1" applyProtection="1">
      <alignment horizontal="center" vertical="center"/>
      <protection/>
    </xf>
    <xf numFmtId="1" fontId="81" fillId="34" borderId="10" xfId="0" applyNumberFormat="1" applyFont="1" applyFill="1" applyBorder="1" applyAlignment="1" applyProtection="1">
      <alignment horizontal="center" vertical="center"/>
      <protection/>
    </xf>
    <xf numFmtId="49" fontId="81" fillId="34" borderId="11" xfId="0" applyNumberFormat="1" applyFont="1" applyFill="1" applyBorder="1" applyAlignment="1">
      <alignment horizontal="center" vertical="center" wrapText="1"/>
    </xf>
    <xf numFmtId="49" fontId="82" fillId="34" borderId="26" xfId="0" applyNumberFormat="1" applyFont="1" applyFill="1" applyBorder="1" applyAlignment="1">
      <alignment vertical="center" wrapText="1"/>
    </xf>
    <xf numFmtId="1" fontId="82" fillId="34" borderId="27" xfId="0" applyNumberFormat="1" applyFont="1" applyFill="1" applyBorder="1" applyAlignment="1">
      <alignment horizontal="center" vertical="center" wrapText="1"/>
    </xf>
    <xf numFmtId="1" fontId="82" fillId="34" borderId="10" xfId="0" applyNumberFormat="1" applyFont="1" applyFill="1" applyBorder="1" applyAlignment="1">
      <alignment horizontal="center" vertical="center" wrapText="1"/>
    </xf>
    <xf numFmtId="189" fontId="82" fillId="34" borderId="10" xfId="0" applyNumberFormat="1" applyFont="1" applyFill="1" applyBorder="1" applyAlignment="1" applyProtection="1">
      <alignment horizontal="center" vertical="center"/>
      <protection/>
    </xf>
    <xf numFmtId="1" fontId="82" fillId="34" borderId="10" xfId="0" applyNumberFormat="1" applyFont="1" applyFill="1" applyBorder="1" applyAlignment="1" applyProtection="1">
      <alignment horizontal="center" vertical="center"/>
      <protection/>
    </xf>
    <xf numFmtId="49" fontId="82" fillId="34" borderId="10" xfId="0" applyNumberFormat="1" applyFont="1" applyFill="1" applyBorder="1" applyAlignment="1">
      <alignment horizontal="center" vertical="center" wrapText="1"/>
    </xf>
    <xf numFmtId="1" fontId="82" fillId="34" borderId="12" xfId="0" applyNumberFormat="1" applyFont="1" applyFill="1" applyBorder="1" applyAlignment="1">
      <alignment horizontal="center" vertical="center"/>
    </xf>
    <xf numFmtId="49" fontId="82" fillId="34" borderId="11" xfId="0" applyNumberFormat="1" applyFont="1" applyFill="1" applyBorder="1" applyAlignment="1">
      <alignment horizontal="center" vertical="center" wrapText="1"/>
    </xf>
    <xf numFmtId="190" fontId="82" fillId="34" borderId="51" xfId="0" applyNumberFormat="1" applyFont="1" applyFill="1" applyBorder="1" applyAlignment="1" applyProtection="1">
      <alignment horizontal="center" vertical="center"/>
      <protection/>
    </xf>
    <xf numFmtId="49" fontId="3" fillId="34" borderId="10" xfId="0" applyNumberFormat="1" applyFont="1" applyFill="1" applyBorder="1" applyAlignment="1">
      <alignment horizontal="center" vertical="center" wrapText="1"/>
    </xf>
    <xf numFmtId="1" fontId="6" fillId="34" borderId="52" xfId="0" applyNumberFormat="1" applyFont="1" applyFill="1" applyBorder="1" applyAlignment="1">
      <alignment horizontal="center" vertical="center"/>
    </xf>
    <xf numFmtId="1" fontId="6" fillId="34" borderId="53" xfId="0" applyNumberFormat="1" applyFont="1" applyFill="1" applyBorder="1" applyAlignment="1">
      <alignment horizontal="center" vertical="center"/>
    </xf>
    <xf numFmtId="190" fontId="6" fillId="34" borderId="53" xfId="0" applyNumberFormat="1" applyFont="1" applyFill="1" applyBorder="1" applyAlignment="1">
      <alignment horizontal="center" vertical="center"/>
    </xf>
    <xf numFmtId="49" fontId="6" fillId="34" borderId="19" xfId="0" applyNumberFormat="1" applyFont="1" applyFill="1" applyBorder="1" applyAlignment="1">
      <alignment horizontal="center" vertical="center"/>
    </xf>
    <xf numFmtId="49" fontId="81" fillId="34" borderId="19" xfId="0" applyNumberFormat="1" applyFont="1" applyFill="1" applyBorder="1" applyAlignment="1">
      <alignment horizontal="center" vertical="center"/>
    </xf>
    <xf numFmtId="49" fontId="6" fillId="34" borderId="59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vertical="center" wrapText="1"/>
    </xf>
    <xf numFmtId="0" fontId="12" fillId="34" borderId="27" xfId="0" applyNumberFormat="1" applyFont="1" applyFill="1" applyBorder="1" applyAlignment="1" applyProtection="1">
      <alignment horizontal="center" vertical="center" wrapText="1"/>
      <protection/>
    </xf>
    <xf numFmtId="0" fontId="12" fillId="34" borderId="10" xfId="0" applyNumberFormat="1" applyFont="1" applyFill="1" applyBorder="1" applyAlignment="1" applyProtection="1">
      <alignment horizontal="center" vertical="center" wrapText="1"/>
      <protection/>
    </xf>
    <xf numFmtId="190" fontId="12" fillId="34" borderId="10" xfId="0" applyNumberFormat="1" applyFont="1" applyFill="1" applyBorder="1" applyAlignment="1" applyProtection="1">
      <alignment horizontal="center" vertical="center" wrapText="1"/>
      <protection/>
    </xf>
    <xf numFmtId="190" fontId="3" fillId="34" borderId="23" xfId="0" applyNumberFormat="1" applyFont="1" applyFill="1" applyBorder="1" applyAlignment="1" applyProtection="1">
      <alignment horizontal="center" vertical="center"/>
      <protection/>
    </xf>
    <xf numFmtId="1" fontId="3" fillId="34" borderId="23" xfId="0" applyNumberFormat="1" applyFont="1" applyFill="1" applyBorder="1" applyAlignment="1">
      <alignment horizontal="center" vertical="center"/>
    </xf>
    <xf numFmtId="1" fontId="3" fillId="34" borderId="25" xfId="0" applyNumberFormat="1" applyFont="1" applyFill="1" applyBorder="1" applyAlignment="1">
      <alignment horizontal="center" vertical="center" wrapText="1"/>
    </xf>
    <xf numFmtId="49" fontId="6" fillId="34" borderId="30" xfId="0" applyNumberFormat="1" applyFont="1" applyFill="1" applyBorder="1" applyAlignment="1">
      <alignment vertical="center" wrapText="1"/>
    </xf>
    <xf numFmtId="1" fontId="6" fillId="34" borderId="18" xfId="0" applyNumberFormat="1" applyFont="1" applyFill="1" applyBorder="1" applyAlignment="1">
      <alignment horizontal="center" vertical="center" wrapText="1"/>
    </xf>
    <xf numFmtId="1" fontId="6" fillId="34" borderId="31" xfId="0" applyNumberFormat="1" applyFont="1" applyFill="1" applyBorder="1" applyAlignment="1">
      <alignment horizontal="center" vertical="center"/>
    </xf>
    <xf numFmtId="190" fontId="82" fillId="34" borderId="10" xfId="0" applyNumberFormat="1" applyFont="1" applyFill="1" applyBorder="1" applyAlignment="1" applyProtection="1">
      <alignment horizontal="center" vertical="center"/>
      <protection/>
    </xf>
    <xf numFmtId="0" fontId="6" fillId="34" borderId="26" xfId="0" applyFont="1" applyFill="1" applyBorder="1" applyAlignment="1">
      <alignment vertical="center" wrapText="1"/>
    </xf>
    <xf numFmtId="1" fontId="6" fillId="34" borderId="23" xfId="0" applyNumberFormat="1" applyFont="1" applyFill="1" applyBorder="1" applyAlignment="1">
      <alignment horizontal="center" vertical="center"/>
    </xf>
    <xf numFmtId="1" fontId="6" fillId="34" borderId="25" xfId="0" applyNumberFormat="1" applyFont="1" applyFill="1" applyBorder="1" applyAlignment="1">
      <alignment horizontal="center" vertical="center" wrapText="1"/>
    </xf>
    <xf numFmtId="49" fontId="81" fillId="34" borderId="30" xfId="0" applyNumberFormat="1" applyFont="1" applyFill="1" applyBorder="1" applyAlignment="1">
      <alignment vertical="center" wrapText="1"/>
    </xf>
    <xf numFmtId="1" fontId="82" fillId="34" borderId="27" xfId="0" applyNumberFormat="1" applyFont="1" applyFill="1" applyBorder="1" applyAlignment="1">
      <alignment horizontal="center" vertical="center"/>
    </xf>
    <xf numFmtId="1" fontId="82" fillId="34" borderId="10" xfId="0" applyNumberFormat="1" applyFont="1" applyFill="1" applyBorder="1" applyAlignment="1">
      <alignment horizontal="center" vertical="center"/>
    </xf>
    <xf numFmtId="1" fontId="82" fillId="34" borderId="23" xfId="0" applyNumberFormat="1" applyFont="1" applyFill="1" applyBorder="1" applyAlignment="1">
      <alignment horizontal="center" vertical="center"/>
    </xf>
    <xf numFmtId="1" fontId="82" fillId="34" borderId="25" xfId="0" applyNumberFormat="1" applyFont="1" applyFill="1" applyBorder="1" applyAlignment="1">
      <alignment horizontal="center" vertical="center" wrapText="1"/>
    </xf>
    <xf numFmtId="1" fontId="82" fillId="34" borderId="23" xfId="0" applyNumberFormat="1" applyFont="1" applyFill="1" applyBorder="1" applyAlignment="1" applyProtection="1">
      <alignment horizontal="center" vertical="center"/>
      <protection/>
    </xf>
    <xf numFmtId="1" fontId="82" fillId="34" borderId="23" xfId="0" applyNumberFormat="1" applyFont="1" applyFill="1" applyBorder="1" applyAlignment="1">
      <alignment horizontal="center" vertical="center" wrapText="1"/>
    </xf>
    <xf numFmtId="0" fontId="82" fillId="34" borderId="23" xfId="0" applyFont="1" applyFill="1" applyBorder="1" applyAlignment="1">
      <alignment horizontal="center" vertical="center" wrapText="1"/>
    </xf>
    <xf numFmtId="190" fontId="81" fillId="34" borderId="10" xfId="0" applyNumberFormat="1" applyFont="1" applyFill="1" applyBorder="1" applyAlignment="1">
      <alignment horizontal="center" vertical="center" wrapText="1"/>
    </xf>
    <xf numFmtId="1" fontId="6" fillId="34" borderId="11" xfId="0" applyNumberFormat="1" applyFont="1" applyFill="1" applyBorder="1" applyAlignment="1">
      <alignment horizontal="center" vertical="center" wrapText="1"/>
    </xf>
    <xf numFmtId="49" fontId="6" fillId="34" borderId="12" xfId="0" applyNumberFormat="1" applyFont="1" applyFill="1" applyBorder="1" applyAlignment="1">
      <alignment vertical="center" wrapText="1"/>
    </xf>
    <xf numFmtId="1" fontId="6" fillId="34" borderId="23" xfId="0" applyNumberFormat="1" applyFont="1" applyFill="1" applyBorder="1" applyAlignment="1" applyProtection="1">
      <alignment horizontal="center" vertical="center"/>
      <protection/>
    </xf>
    <xf numFmtId="1" fontId="6" fillId="34" borderId="23" xfId="0" applyNumberFormat="1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49" fontId="6" fillId="34" borderId="25" xfId="0" applyNumberFormat="1" applyFont="1" applyFill="1" applyBorder="1" applyAlignment="1">
      <alignment vertical="center" wrapText="1"/>
    </xf>
    <xf numFmtId="1" fontId="6" fillId="34" borderId="22" xfId="0" applyNumberFormat="1" applyFont="1" applyFill="1" applyBorder="1" applyAlignment="1">
      <alignment horizontal="center" vertical="center" wrapText="1"/>
    </xf>
    <xf numFmtId="190" fontId="81" fillId="34" borderId="23" xfId="0" applyNumberFormat="1" applyFont="1" applyFill="1" applyBorder="1" applyAlignment="1" applyProtection="1">
      <alignment horizontal="center" vertical="center"/>
      <protection/>
    </xf>
    <xf numFmtId="49" fontId="3" fillId="34" borderId="26" xfId="0" applyNumberFormat="1" applyFont="1" applyFill="1" applyBorder="1" applyAlignment="1">
      <alignment horizontal="center" vertical="center" wrapText="1"/>
    </xf>
    <xf numFmtId="1" fontId="81" fillId="34" borderId="11" xfId="0" applyNumberFormat="1" applyFont="1" applyFill="1" applyBorder="1" applyAlignment="1">
      <alignment horizontal="center" vertical="center" wrapText="1"/>
    </xf>
    <xf numFmtId="190" fontId="6" fillId="34" borderId="10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vertical="center" wrapText="1"/>
    </xf>
    <xf numFmtId="1" fontId="3" fillId="34" borderId="11" xfId="0" applyNumberFormat="1" applyFont="1" applyFill="1" applyBorder="1" applyAlignment="1">
      <alignment horizontal="center" vertical="center" wrapText="1"/>
    </xf>
    <xf numFmtId="190" fontId="82" fillId="34" borderId="50" xfId="0" applyNumberFormat="1" applyFont="1" applyFill="1" applyBorder="1" applyAlignment="1">
      <alignment horizontal="center"/>
    </xf>
    <xf numFmtId="49" fontId="6" fillId="34" borderId="32" xfId="0" applyNumberFormat="1" applyFont="1" applyFill="1" applyBorder="1" applyAlignment="1">
      <alignment vertical="center" wrapText="1"/>
    </xf>
    <xf numFmtId="190" fontId="82" fillId="34" borderId="10" xfId="0" applyNumberFormat="1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 applyProtection="1">
      <alignment horizontal="center" vertical="center"/>
      <protection/>
    </xf>
    <xf numFmtId="0" fontId="6" fillId="34" borderId="33" xfId="0" applyFont="1" applyFill="1" applyBorder="1" applyAlignment="1">
      <alignment vertical="center" wrapText="1"/>
    </xf>
    <xf numFmtId="1" fontId="6" fillId="34" borderId="16" xfId="0" applyNumberFormat="1" applyFont="1" applyFill="1" applyBorder="1" applyAlignment="1">
      <alignment horizontal="center" vertical="center" wrapText="1"/>
    </xf>
    <xf numFmtId="1" fontId="6" fillId="34" borderId="31" xfId="0" applyNumberFormat="1" applyFont="1" applyFill="1" applyBorder="1" applyAlignment="1">
      <alignment horizontal="center" vertical="center" wrapText="1"/>
    </xf>
    <xf numFmtId="190" fontId="6" fillId="34" borderId="31" xfId="0" applyNumberFormat="1" applyFont="1" applyFill="1" applyBorder="1" applyAlignment="1">
      <alignment horizontal="center" vertical="center" wrapText="1"/>
    </xf>
    <xf numFmtId="0" fontId="81" fillId="34" borderId="26" xfId="0" applyFont="1" applyFill="1" applyBorder="1" applyAlignment="1">
      <alignment vertical="center" wrapText="1"/>
    </xf>
    <xf numFmtId="0" fontId="82" fillId="34" borderId="33" xfId="0" applyFont="1" applyFill="1" applyBorder="1" applyAlignment="1">
      <alignment vertical="center" wrapText="1"/>
    </xf>
    <xf numFmtId="1" fontId="82" fillId="34" borderId="16" xfId="0" applyNumberFormat="1" applyFont="1" applyFill="1" applyBorder="1" applyAlignment="1">
      <alignment horizontal="center" vertical="center" wrapText="1"/>
    </xf>
    <xf numFmtId="1" fontId="82" fillId="34" borderId="31" xfId="0" applyNumberFormat="1" applyFont="1" applyFill="1" applyBorder="1" applyAlignment="1">
      <alignment horizontal="center" vertical="center" wrapText="1"/>
    </xf>
    <xf numFmtId="1" fontId="3" fillId="34" borderId="31" xfId="0" applyNumberFormat="1" applyFont="1" applyFill="1" applyBorder="1" applyAlignment="1">
      <alignment horizontal="center" vertical="center" wrapText="1"/>
    </xf>
    <xf numFmtId="1" fontId="81" fillId="34" borderId="31" xfId="0" applyNumberFormat="1" applyFont="1" applyFill="1" applyBorder="1" applyAlignment="1">
      <alignment horizontal="center" vertical="center"/>
    </xf>
    <xf numFmtId="1" fontId="6" fillId="34" borderId="20" xfId="0" applyNumberFormat="1" applyFont="1" applyFill="1" applyBorder="1" applyAlignment="1">
      <alignment horizontal="center" vertical="center" wrapText="1"/>
    </xf>
    <xf numFmtId="190" fontId="6" fillId="34" borderId="20" xfId="0" applyNumberFormat="1" applyFont="1" applyFill="1" applyBorder="1" applyAlignment="1">
      <alignment horizontal="center" vertical="center" wrapText="1"/>
    </xf>
    <xf numFmtId="49" fontId="6" fillId="34" borderId="20" xfId="0" applyNumberFormat="1" applyFont="1" applyFill="1" applyBorder="1" applyAlignment="1">
      <alignment horizontal="center" vertical="center" wrapText="1"/>
    </xf>
    <xf numFmtId="188" fontId="5" fillId="34" borderId="0" xfId="0" applyNumberFormat="1" applyFont="1" applyFill="1" applyBorder="1" applyAlignment="1" applyProtection="1">
      <alignment vertical="center"/>
      <protection/>
    </xf>
    <xf numFmtId="49" fontId="13" fillId="34" borderId="26" xfId="0" applyNumberFormat="1" applyFont="1" applyFill="1" applyBorder="1" applyAlignment="1">
      <alignment horizontal="left" vertical="center" wrapText="1"/>
    </xf>
    <xf numFmtId="190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" fontId="12" fillId="34" borderId="27" xfId="0" applyNumberFormat="1" applyFont="1" applyFill="1" applyBorder="1" applyAlignment="1" applyProtection="1">
      <alignment horizontal="center" vertical="center"/>
      <protection/>
    </xf>
    <xf numFmtId="1" fontId="3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 applyProtection="1">
      <alignment horizontal="center" vertical="center"/>
      <protection/>
    </xf>
    <xf numFmtId="190" fontId="82" fillId="34" borderId="10" xfId="0" applyNumberFormat="1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wrapText="1"/>
    </xf>
    <xf numFmtId="190" fontId="3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26" xfId="0" applyFont="1" applyFill="1" applyBorder="1" applyAlignment="1">
      <alignment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190" fontId="3" fillId="34" borderId="31" xfId="0" applyNumberFormat="1" applyFont="1" applyFill="1" applyBorder="1" applyAlignment="1">
      <alignment horizontal="center" vertical="center" wrapText="1"/>
    </xf>
    <xf numFmtId="49" fontId="3" fillId="34" borderId="30" xfId="0" applyNumberFormat="1" applyFont="1" applyFill="1" applyBorder="1" applyAlignment="1">
      <alignment vertical="center" wrapText="1"/>
    </xf>
    <xf numFmtId="1" fontId="3" fillId="34" borderId="27" xfId="0" applyNumberFormat="1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/>
    </xf>
    <xf numFmtId="1" fontId="3" fillId="34" borderId="16" xfId="0" applyNumberFormat="1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1" fontId="3" fillId="34" borderId="29" xfId="0" applyNumberFormat="1" applyFont="1" applyFill="1" applyBorder="1" applyAlignment="1">
      <alignment horizontal="center" vertical="center" wrapText="1"/>
    </xf>
    <xf numFmtId="1" fontId="3" fillId="34" borderId="21" xfId="0" applyNumberFormat="1" applyFont="1" applyFill="1" applyBorder="1" applyAlignment="1">
      <alignment horizontal="center" vertical="center" wrapText="1"/>
    </xf>
    <xf numFmtId="1" fontId="3" fillId="34" borderId="36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 wrapText="1"/>
    </xf>
    <xf numFmtId="1" fontId="6" fillId="34" borderId="19" xfId="0" applyNumberFormat="1" applyFont="1" applyFill="1" applyBorder="1" applyAlignment="1">
      <alignment horizontal="center" vertical="center" wrapText="1"/>
    </xf>
    <xf numFmtId="49" fontId="6" fillId="34" borderId="20" xfId="0" applyNumberFormat="1" applyFont="1" applyFill="1" applyBorder="1" applyAlignment="1">
      <alignment horizontal="center" vertical="center" wrapText="1"/>
    </xf>
    <xf numFmtId="188" fontId="5" fillId="34" borderId="38" xfId="0" applyNumberFormat="1" applyFont="1" applyFill="1" applyBorder="1" applyAlignment="1" applyProtection="1">
      <alignment vertical="center"/>
      <protection/>
    </xf>
    <xf numFmtId="0" fontId="3" fillId="34" borderId="54" xfId="0" applyFont="1" applyFill="1" applyBorder="1" applyAlignment="1">
      <alignment horizontal="left" vertical="center" wrapText="1"/>
    </xf>
    <xf numFmtId="1" fontId="3" fillId="34" borderId="18" xfId="0" applyNumberFormat="1" applyFont="1" applyFill="1" applyBorder="1" applyAlignment="1">
      <alignment horizontal="center" vertical="center" wrapText="1"/>
    </xf>
    <xf numFmtId="1" fontId="3" fillId="34" borderId="23" xfId="0" applyNumberFormat="1" applyFont="1" applyFill="1" applyBorder="1" applyAlignment="1">
      <alignment horizontal="center" vertical="center" wrapText="1"/>
    </xf>
    <xf numFmtId="190" fontId="3" fillId="34" borderId="23" xfId="0" applyNumberFormat="1" applyFont="1" applyFill="1" applyBorder="1" applyAlignment="1">
      <alignment horizontal="center" vertical="center" wrapText="1"/>
    </xf>
    <xf numFmtId="190" fontId="3" fillId="34" borderId="38" xfId="0" applyNumberFormat="1" applyFont="1" applyFill="1" applyBorder="1" applyAlignment="1">
      <alignment horizontal="center" vertical="center" wrapText="1"/>
    </xf>
    <xf numFmtId="49" fontId="3" fillId="34" borderId="39" xfId="0" applyNumberFormat="1" applyFont="1" applyFill="1" applyBorder="1" applyAlignment="1">
      <alignment horizontal="center" vertical="center" wrapText="1"/>
    </xf>
    <xf numFmtId="0" fontId="3" fillId="34" borderId="33" xfId="0" applyNumberFormat="1" applyFont="1" applyFill="1" applyBorder="1" applyAlignment="1" applyProtection="1">
      <alignment horizontal="left" vertical="center" wrapText="1"/>
      <protection/>
    </xf>
    <xf numFmtId="1" fontId="3" fillId="34" borderId="16" xfId="0" applyNumberFormat="1" applyFont="1" applyFill="1" applyBorder="1" applyAlignment="1">
      <alignment horizontal="center" vertical="center" wrapText="1"/>
    </xf>
    <xf numFmtId="1" fontId="3" fillId="34" borderId="31" xfId="0" applyNumberFormat="1" applyFont="1" applyFill="1" applyBorder="1" applyAlignment="1">
      <alignment horizontal="center" vertical="center" wrapText="1"/>
    </xf>
    <xf numFmtId="190" fontId="3" fillId="34" borderId="31" xfId="0" applyNumberFormat="1" applyFont="1" applyFill="1" applyBorder="1" applyAlignment="1">
      <alignment horizontal="center" vertical="center" wrapText="1"/>
    </xf>
    <xf numFmtId="190" fontId="3" fillId="34" borderId="40" xfId="0" applyNumberFormat="1" applyFont="1" applyFill="1" applyBorder="1" applyAlignment="1">
      <alignment horizontal="center" vertical="center" wrapText="1"/>
    </xf>
    <xf numFmtId="49" fontId="3" fillId="34" borderId="28" xfId="0" applyNumberFormat="1" applyFont="1" applyFill="1" applyBorder="1" applyAlignment="1">
      <alignment horizontal="center" vertical="center" wrapText="1"/>
    </xf>
    <xf numFmtId="0" fontId="6" fillId="34" borderId="37" xfId="0" applyNumberFormat="1" applyFont="1" applyFill="1" applyBorder="1" applyAlignment="1" applyProtection="1">
      <alignment horizontal="right" vertical="center"/>
      <protection/>
    </xf>
    <xf numFmtId="1" fontId="6" fillId="34" borderId="29" xfId="0" applyNumberFormat="1" applyFont="1" applyFill="1" applyBorder="1" applyAlignment="1" applyProtection="1">
      <alignment vertical="center"/>
      <protection/>
    </xf>
    <xf numFmtId="1" fontId="3" fillId="34" borderId="20" xfId="0" applyNumberFormat="1" applyFont="1" applyFill="1" applyBorder="1" applyAlignment="1">
      <alignment horizontal="center" vertical="center" wrapText="1"/>
    </xf>
    <xf numFmtId="190" fontId="6" fillId="34" borderId="20" xfId="0" applyNumberFormat="1" applyFont="1" applyFill="1" applyBorder="1" applyAlignment="1">
      <alignment horizontal="center" vertical="center" wrapText="1"/>
    </xf>
    <xf numFmtId="1" fontId="6" fillId="34" borderId="29" xfId="0" applyNumberFormat="1" applyFont="1" applyFill="1" applyBorder="1" applyAlignment="1" applyProtection="1">
      <alignment horizontal="right" vertical="center"/>
      <protection/>
    </xf>
    <xf numFmtId="49" fontId="82" fillId="34" borderId="19" xfId="0" applyNumberFormat="1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left" vertical="center" wrapText="1"/>
    </xf>
    <xf numFmtId="1" fontId="3" fillId="34" borderId="0" xfId="0" applyNumberFormat="1" applyFont="1" applyFill="1" applyBorder="1" applyAlignment="1">
      <alignment horizontal="center" wrapText="1"/>
    </xf>
    <xf numFmtId="1" fontId="3" fillId="34" borderId="0" xfId="0" applyNumberFormat="1" applyFont="1" applyFill="1" applyBorder="1" applyAlignment="1">
      <alignment horizontal="left" wrapText="1"/>
    </xf>
    <xf numFmtId="190" fontId="3" fillId="34" borderId="0" xfId="0" applyNumberFormat="1" applyFont="1" applyFill="1" applyBorder="1" applyAlignment="1">
      <alignment horizontal="left" wrapText="1"/>
    </xf>
    <xf numFmtId="0" fontId="3" fillId="34" borderId="0" xfId="0" applyFont="1" applyFill="1" applyBorder="1" applyAlignment="1">
      <alignment horizontal="left" wrapText="1"/>
    </xf>
    <xf numFmtId="0" fontId="3" fillId="34" borderId="0" xfId="0" applyFont="1" applyFill="1" applyBorder="1" applyAlignment="1">
      <alignment horizontal="center" wrapText="1"/>
    </xf>
    <xf numFmtId="188" fontId="3" fillId="34" borderId="0" xfId="0" applyNumberFormat="1" applyFont="1" applyFill="1" applyBorder="1" applyAlignment="1" applyProtection="1">
      <alignment horizontal="left" vertical="center" wrapText="1"/>
      <protection/>
    </xf>
    <xf numFmtId="193" fontId="3" fillId="34" borderId="0" xfId="0" applyNumberFormat="1" applyFont="1" applyFill="1" applyBorder="1" applyAlignment="1" applyProtection="1">
      <alignment horizontal="center" vertical="center" wrapText="1"/>
      <protection/>
    </xf>
    <xf numFmtId="188" fontId="9" fillId="34" borderId="0" xfId="0" applyNumberFormat="1" applyFont="1" applyFill="1" applyBorder="1" applyAlignment="1" applyProtection="1">
      <alignment horizontal="left" vertical="center" wrapText="1"/>
      <protection/>
    </xf>
    <xf numFmtId="0" fontId="9" fillId="34" borderId="0" xfId="0" applyFont="1" applyFill="1" applyBorder="1" applyAlignment="1">
      <alignment horizontal="left" vertical="center" wrapText="1"/>
    </xf>
    <xf numFmtId="1" fontId="9" fillId="34" borderId="0" xfId="0" applyNumberFormat="1" applyFont="1" applyFill="1" applyBorder="1" applyAlignment="1">
      <alignment horizontal="center" wrapText="1"/>
    </xf>
    <xf numFmtId="1" fontId="9" fillId="34" borderId="0" xfId="0" applyNumberFormat="1" applyFont="1" applyFill="1" applyBorder="1" applyAlignment="1">
      <alignment horizontal="left" wrapText="1"/>
    </xf>
    <xf numFmtId="190" fontId="9" fillId="34" borderId="0" xfId="0" applyNumberFormat="1" applyFont="1" applyFill="1" applyBorder="1" applyAlignment="1">
      <alignment horizontal="left" wrapText="1"/>
    </xf>
    <xf numFmtId="0" fontId="9" fillId="34" borderId="0" xfId="0" applyFont="1" applyFill="1" applyBorder="1" applyAlignment="1">
      <alignment horizontal="left" wrapText="1"/>
    </xf>
    <xf numFmtId="0" fontId="9" fillId="34" borderId="0" xfId="0" applyFont="1" applyFill="1" applyBorder="1" applyAlignment="1">
      <alignment horizontal="center" wrapText="1"/>
    </xf>
    <xf numFmtId="188" fontId="11" fillId="34" borderId="0" xfId="0" applyNumberFormat="1" applyFont="1" applyFill="1" applyBorder="1" applyAlignment="1" applyProtection="1">
      <alignment vertical="center"/>
      <protection/>
    </xf>
    <xf numFmtId="0" fontId="3" fillId="34" borderId="0" xfId="0" applyNumberFormat="1" applyFont="1" applyFill="1" applyBorder="1" applyAlignment="1" applyProtection="1">
      <alignment horizontal="center" vertical="center"/>
      <protection/>
    </xf>
    <xf numFmtId="188" fontId="11" fillId="34" borderId="0" xfId="0" applyNumberFormat="1" applyFont="1" applyFill="1" applyBorder="1" applyAlignment="1" applyProtection="1">
      <alignment horizontal="left" vertical="center" wrapText="1"/>
      <protection/>
    </xf>
    <xf numFmtId="188" fontId="9" fillId="34" borderId="0" xfId="0" applyNumberFormat="1" applyFont="1" applyFill="1" applyBorder="1" applyAlignment="1" applyProtection="1">
      <alignment vertical="center"/>
      <protection/>
    </xf>
    <xf numFmtId="188" fontId="9" fillId="34" borderId="0" xfId="0" applyNumberFormat="1" applyFont="1" applyFill="1" applyBorder="1" applyAlignment="1" applyProtection="1">
      <alignment vertical="center" wrapText="1"/>
      <protection/>
    </xf>
    <xf numFmtId="1" fontId="9" fillId="34" borderId="0" xfId="0" applyNumberFormat="1" applyFont="1" applyFill="1" applyBorder="1" applyAlignment="1" applyProtection="1">
      <alignment horizontal="center" vertical="center" wrapText="1"/>
      <protection/>
    </xf>
    <xf numFmtId="190" fontId="9" fillId="34" borderId="0" xfId="0" applyNumberFormat="1" applyFont="1" applyFill="1" applyBorder="1" applyAlignment="1" applyProtection="1">
      <alignment horizontal="center" vertical="center" wrapText="1"/>
      <protection/>
    </xf>
    <xf numFmtId="190" fontId="82" fillId="34" borderId="23" xfId="0" applyNumberFormat="1" applyFont="1" applyFill="1" applyBorder="1" applyAlignment="1">
      <alignment horizontal="center" vertical="center" wrapText="1"/>
    </xf>
    <xf numFmtId="190" fontId="82" fillId="34" borderId="31" xfId="0" applyNumberFormat="1" applyFont="1" applyFill="1" applyBorder="1" applyAlignment="1">
      <alignment horizontal="center" vertical="center" wrapText="1"/>
    </xf>
    <xf numFmtId="188" fontId="5" fillId="32" borderId="60" xfId="0" applyNumberFormat="1" applyFont="1" applyFill="1" applyBorder="1" applyAlignment="1" applyProtection="1">
      <alignment vertical="center"/>
      <protection/>
    </xf>
    <xf numFmtId="188" fontId="5" fillId="32" borderId="10" xfId="0" applyNumberFormat="1" applyFont="1" applyFill="1" applyBorder="1" applyAlignment="1" applyProtection="1">
      <alignment vertical="center"/>
      <protection/>
    </xf>
    <xf numFmtId="188" fontId="3" fillId="32" borderId="10" xfId="0" applyNumberFormat="1" applyFont="1" applyFill="1" applyBorder="1" applyAlignment="1" applyProtection="1">
      <alignment vertical="center"/>
      <protection/>
    </xf>
    <xf numFmtId="188" fontId="5" fillId="32" borderId="10" xfId="0" applyNumberFormat="1" applyFont="1" applyFill="1" applyBorder="1" applyAlignment="1" applyProtection="1">
      <alignment horizontal="center" vertical="center"/>
      <protection/>
    </xf>
    <xf numFmtId="188" fontId="3" fillId="32" borderId="10" xfId="0" applyNumberFormat="1" applyFont="1" applyFill="1" applyBorder="1" applyAlignment="1" applyProtection="1">
      <alignment horizontal="center" vertical="center"/>
      <protection/>
    </xf>
    <xf numFmtId="188" fontId="7" fillId="32" borderId="10" xfId="0" applyNumberFormat="1" applyFont="1" applyFill="1" applyBorder="1" applyAlignment="1" applyProtection="1">
      <alignment horizontal="center" vertical="center" wrapText="1"/>
      <protection/>
    </xf>
    <xf numFmtId="188" fontId="6" fillId="32" borderId="10" xfId="0" applyNumberFormat="1" applyFont="1" applyFill="1" applyBorder="1" applyAlignment="1" applyProtection="1">
      <alignment horizontal="center" vertical="center" wrapText="1"/>
      <protection/>
    </xf>
    <xf numFmtId="188" fontId="5" fillId="32" borderId="10" xfId="0" applyNumberFormat="1" applyFont="1" applyFill="1" applyBorder="1" applyAlignment="1" applyProtection="1">
      <alignment horizontal="center" vertical="center" wrapText="1"/>
      <protection/>
    </xf>
    <xf numFmtId="188" fontId="3" fillId="32" borderId="10" xfId="0" applyNumberFormat="1" applyFont="1" applyFill="1" applyBorder="1" applyAlignment="1" applyProtection="1">
      <alignment horizontal="center" vertical="center" wrapText="1"/>
      <protection/>
    </xf>
    <xf numFmtId="188" fontId="5" fillId="10" borderId="10" xfId="0" applyNumberFormat="1" applyFont="1" applyFill="1" applyBorder="1" applyAlignment="1" applyProtection="1">
      <alignment vertical="center"/>
      <protection/>
    </xf>
    <xf numFmtId="49" fontId="6" fillId="32" borderId="55" xfId="0" applyNumberFormat="1" applyFont="1" applyFill="1" applyBorder="1" applyAlignment="1">
      <alignment horizontal="center" vertical="center"/>
    </xf>
    <xf numFmtId="188" fontId="6" fillId="32" borderId="27" xfId="0" applyNumberFormat="1" applyFont="1" applyFill="1" applyBorder="1" applyAlignment="1" applyProtection="1">
      <alignment vertical="center"/>
      <protection/>
    </xf>
    <xf numFmtId="188" fontId="5" fillId="33" borderId="10" xfId="0" applyNumberFormat="1" applyFont="1" applyFill="1" applyBorder="1" applyAlignment="1" applyProtection="1">
      <alignment vertical="center"/>
      <protection/>
    </xf>
    <xf numFmtId="188" fontId="3" fillId="33" borderId="10" xfId="0" applyNumberFormat="1" applyFont="1" applyFill="1" applyBorder="1" applyAlignment="1" applyProtection="1">
      <alignment vertical="center"/>
      <protection/>
    </xf>
    <xf numFmtId="188" fontId="5" fillId="32" borderId="10" xfId="0" applyNumberFormat="1" applyFont="1" applyFill="1" applyBorder="1" applyAlignment="1" applyProtection="1">
      <alignment vertical="center"/>
      <protection/>
    </xf>
    <xf numFmtId="188" fontId="84" fillId="32" borderId="10" xfId="0" applyNumberFormat="1" applyFont="1" applyFill="1" applyBorder="1" applyAlignment="1" applyProtection="1">
      <alignment vertical="center"/>
      <protection/>
    </xf>
    <xf numFmtId="188" fontId="81" fillId="32" borderId="10" xfId="0" applyNumberFormat="1" applyFont="1" applyFill="1" applyBorder="1" applyAlignment="1" applyProtection="1">
      <alignment vertical="center"/>
      <protection/>
    </xf>
    <xf numFmtId="188" fontId="85" fillId="32" borderId="10" xfId="0" applyNumberFormat="1" applyFont="1" applyFill="1" applyBorder="1" applyAlignment="1" applyProtection="1">
      <alignment vertical="center"/>
      <protection/>
    </xf>
    <xf numFmtId="188" fontId="82" fillId="32" borderId="10" xfId="0" applyNumberFormat="1" applyFont="1" applyFill="1" applyBorder="1" applyAlignment="1" applyProtection="1">
      <alignment vertical="center"/>
      <protection/>
    </xf>
    <xf numFmtId="188" fontId="3" fillId="32" borderId="27" xfId="0" applyNumberFormat="1" applyFont="1" applyFill="1" applyBorder="1" applyAlignment="1" applyProtection="1">
      <alignment vertical="center"/>
      <protection/>
    </xf>
    <xf numFmtId="188" fontId="35" fillId="32" borderId="10" xfId="0" applyNumberFormat="1" applyFont="1" applyFill="1" applyBorder="1" applyAlignment="1" applyProtection="1">
      <alignment vertical="center"/>
      <protection/>
    </xf>
    <xf numFmtId="2" fontId="5" fillId="32" borderId="0" xfId="0" applyNumberFormat="1" applyFont="1" applyFill="1" applyBorder="1" applyAlignment="1" applyProtection="1">
      <alignment vertical="center"/>
      <protection/>
    </xf>
    <xf numFmtId="2" fontId="7" fillId="32" borderId="0" xfId="0" applyNumberFormat="1" applyFont="1" applyFill="1" applyBorder="1" applyAlignment="1" applyProtection="1">
      <alignment vertical="center"/>
      <protection/>
    </xf>
    <xf numFmtId="2" fontId="5" fillId="32" borderId="0" xfId="0" applyNumberFormat="1" applyFont="1" applyFill="1" applyBorder="1" applyAlignment="1" applyProtection="1">
      <alignment vertical="center"/>
      <protection/>
    </xf>
    <xf numFmtId="204" fontId="5" fillId="32" borderId="0" xfId="0" applyNumberFormat="1" applyFont="1" applyFill="1" applyBorder="1" applyAlignment="1" applyProtection="1">
      <alignment vertical="center"/>
      <protection/>
    </xf>
    <xf numFmtId="190" fontId="6" fillId="34" borderId="19" xfId="0" applyNumberFormat="1" applyFont="1" applyFill="1" applyBorder="1" applyAlignment="1">
      <alignment horizontal="center" vertical="center" wrapText="1"/>
    </xf>
    <xf numFmtId="2" fontId="9" fillId="34" borderId="0" xfId="0" applyNumberFormat="1" applyFont="1" applyFill="1" applyBorder="1" applyAlignment="1">
      <alignment horizontal="center" wrapText="1"/>
    </xf>
    <xf numFmtId="2" fontId="9" fillId="34" borderId="0" xfId="0" applyNumberFormat="1" applyFont="1" applyFill="1" applyBorder="1" applyAlignment="1">
      <alignment horizontal="left" wrapText="1"/>
    </xf>
    <xf numFmtId="2" fontId="9" fillId="34" borderId="0" xfId="0" applyNumberFormat="1" applyFont="1" applyFill="1" applyBorder="1" applyAlignment="1">
      <alignment horizontal="left" vertical="center" wrapText="1"/>
    </xf>
    <xf numFmtId="204" fontId="5" fillId="32" borderId="0" xfId="0" applyNumberFormat="1" applyFont="1" applyFill="1" applyBorder="1" applyAlignment="1" applyProtection="1">
      <alignment vertical="center"/>
      <protection/>
    </xf>
    <xf numFmtId="204" fontId="3" fillId="32" borderId="0" xfId="0" applyNumberFormat="1" applyFont="1" applyFill="1" applyBorder="1" applyAlignment="1" applyProtection="1">
      <alignment vertical="center"/>
      <protection/>
    </xf>
    <xf numFmtId="204" fontId="3" fillId="32" borderId="0" xfId="0" applyNumberFormat="1" applyFont="1" applyFill="1" applyBorder="1" applyAlignment="1" applyProtection="1">
      <alignment vertical="center"/>
      <protection/>
    </xf>
    <xf numFmtId="193" fontId="3" fillId="32" borderId="0" xfId="0" applyNumberFormat="1" applyFont="1" applyFill="1" applyBorder="1" applyAlignment="1" applyProtection="1">
      <alignment vertical="center"/>
      <protection/>
    </xf>
    <xf numFmtId="49" fontId="3" fillId="33" borderId="11" xfId="0" applyNumberFormat="1" applyFont="1" applyFill="1" applyBorder="1" applyAlignment="1" applyProtection="1">
      <alignment horizontal="center" vertical="center"/>
      <protection/>
    </xf>
    <xf numFmtId="49" fontId="13" fillId="33" borderId="26" xfId="0" applyNumberFormat="1" applyFont="1" applyFill="1" applyBorder="1" applyAlignment="1">
      <alignment horizontal="left" vertical="center" wrapText="1"/>
    </xf>
    <xf numFmtId="1" fontId="12" fillId="33" borderId="27" xfId="0" applyNumberFormat="1" applyFont="1" applyFill="1" applyBorder="1" applyAlignment="1" applyProtection="1">
      <alignment horizontal="center" vertical="center"/>
      <protection/>
    </xf>
    <xf numFmtId="1" fontId="3" fillId="33" borderId="10" xfId="0" applyNumberFormat="1" applyFont="1" applyFill="1" applyBorder="1" applyAlignment="1" applyProtection="1">
      <alignment horizontal="center" vertical="center"/>
      <protection/>
    </xf>
    <xf numFmtId="190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" fontId="3" fillId="33" borderId="23" xfId="0" applyNumberFormat="1" applyFont="1" applyFill="1" applyBorder="1" applyAlignment="1" applyProtection="1">
      <alignment horizontal="center" vertical="center"/>
      <protection/>
    </xf>
    <xf numFmtId="1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 wrapText="1"/>
    </xf>
    <xf numFmtId="204" fontId="5" fillId="33" borderId="0" xfId="0" applyNumberFormat="1" applyFont="1" applyFill="1" applyBorder="1" applyAlignment="1" applyProtection="1">
      <alignment vertical="center"/>
      <protection/>
    </xf>
    <xf numFmtId="0" fontId="3" fillId="34" borderId="43" xfId="0" applyFont="1" applyFill="1" applyBorder="1" applyAlignment="1">
      <alignment horizontal="center" vertical="center" wrapText="1"/>
    </xf>
    <xf numFmtId="0" fontId="3" fillId="34" borderId="42" xfId="0" applyFont="1" applyFill="1" applyBorder="1" applyAlignment="1">
      <alignment horizontal="center" vertical="center" wrapText="1"/>
    </xf>
    <xf numFmtId="0" fontId="6" fillId="34" borderId="41" xfId="0" applyNumberFormat="1" applyFont="1" applyFill="1" applyBorder="1" applyAlignment="1" applyProtection="1">
      <alignment horizontal="right" vertical="center"/>
      <protection/>
    </xf>
    <xf numFmtId="188" fontId="3" fillId="34" borderId="43" xfId="0" applyNumberFormat="1" applyFont="1" applyFill="1" applyBorder="1" applyAlignment="1" applyProtection="1">
      <alignment horizontal="center" vertical="center"/>
      <protection/>
    </xf>
    <xf numFmtId="188" fontId="3" fillId="34" borderId="44" xfId="0" applyNumberFormat="1" applyFont="1" applyFill="1" applyBorder="1" applyAlignment="1" applyProtection="1">
      <alignment horizontal="center" vertical="center"/>
      <protection/>
    </xf>
    <xf numFmtId="188" fontId="6" fillId="34" borderId="0" xfId="0" applyNumberFormat="1" applyFont="1" applyFill="1" applyBorder="1" applyAlignment="1" applyProtection="1">
      <alignment horizontal="center" vertical="center"/>
      <protection/>
    </xf>
    <xf numFmtId="0" fontId="6" fillId="34" borderId="45" xfId="0" applyFont="1" applyFill="1" applyBorder="1" applyAlignment="1">
      <alignment horizont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1" fontId="6" fillId="34" borderId="29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" fontId="86" fillId="34" borderId="10" xfId="0" applyNumberFormat="1" applyFont="1" applyFill="1" applyBorder="1" applyAlignment="1" applyProtection="1">
      <alignment horizontal="center" vertical="center"/>
      <protection/>
    </xf>
    <xf numFmtId="1" fontId="86" fillId="34" borderId="10" xfId="0" applyNumberFormat="1" applyFont="1" applyFill="1" applyBorder="1" applyAlignment="1">
      <alignment horizontal="center" vertical="center" wrapText="1"/>
    </xf>
    <xf numFmtId="1" fontId="86" fillId="34" borderId="25" xfId="0" applyNumberFormat="1" applyFont="1" applyFill="1" applyBorder="1" applyAlignment="1">
      <alignment horizontal="center" vertical="center" wrapText="1"/>
    </xf>
    <xf numFmtId="49" fontId="86" fillId="34" borderId="11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82" fillId="34" borderId="10" xfId="0" applyNumberFormat="1" applyFont="1" applyFill="1" applyBorder="1" applyAlignment="1">
      <alignment horizontal="center" vertical="center" wrapText="1"/>
    </xf>
    <xf numFmtId="0" fontId="87" fillId="34" borderId="10" xfId="0" applyNumberFormat="1" applyFont="1" applyFill="1" applyBorder="1" applyAlignment="1">
      <alignment horizontal="center" vertical="center" wrapText="1"/>
    </xf>
    <xf numFmtId="0" fontId="3" fillId="34" borderId="61" xfId="0" applyFont="1" applyFill="1" applyBorder="1" applyAlignment="1">
      <alignment horizontal="left" vertical="center" wrapText="1"/>
    </xf>
    <xf numFmtId="190" fontId="3" fillId="34" borderId="62" xfId="0" applyNumberFormat="1" applyFont="1" applyFill="1" applyBorder="1" applyAlignment="1">
      <alignment horizontal="center" vertical="center" wrapText="1"/>
    </xf>
    <xf numFmtId="49" fontId="3" fillId="34" borderId="22" xfId="0" applyNumberFormat="1" applyFont="1" applyFill="1" applyBorder="1" applyAlignment="1">
      <alignment horizontal="center" vertical="center" wrapText="1"/>
    </xf>
    <xf numFmtId="1" fontId="82" fillId="34" borderId="10" xfId="0" applyNumberFormat="1" applyFont="1" applyFill="1" applyBorder="1" applyAlignment="1">
      <alignment horizontal="center" vertical="center" wrapText="1"/>
    </xf>
    <xf numFmtId="49" fontId="6" fillId="34" borderId="16" xfId="0" applyNumberFormat="1" applyFont="1" applyFill="1" applyBorder="1" applyAlignment="1">
      <alignment horizontal="center" vertical="center" wrapText="1"/>
    </xf>
    <xf numFmtId="1" fontId="3" fillId="34" borderId="63" xfId="0" applyNumberFormat="1" applyFont="1" applyFill="1" applyBorder="1" applyAlignment="1">
      <alignment horizontal="center" vertical="center" wrapText="1"/>
    </xf>
    <xf numFmtId="1" fontId="3" fillId="34" borderId="63" xfId="0" applyNumberFormat="1" applyFont="1" applyFill="1" applyBorder="1" applyAlignment="1" applyProtection="1">
      <alignment horizontal="center" vertical="center"/>
      <protection/>
    </xf>
    <xf numFmtId="1" fontId="3" fillId="34" borderId="63" xfId="0" applyNumberFormat="1" applyFont="1" applyFill="1" applyBorder="1" applyAlignment="1" applyProtection="1">
      <alignment horizontal="center" vertical="center"/>
      <protection/>
    </xf>
    <xf numFmtId="0" fontId="3" fillId="34" borderId="62" xfId="0" applyFont="1" applyFill="1" applyBorder="1" applyAlignment="1">
      <alignment horizontal="center" vertical="center" wrapText="1"/>
    </xf>
    <xf numFmtId="49" fontId="3" fillId="0" borderId="64" xfId="0" applyNumberFormat="1" applyFont="1" applyFill="1" applyBorder="1" applyAlignment="1" applyProtection="1">
      <alignment horizontal="center" vertical="center"/>
      <protection/>
    </xf>
    <xf numFmtId="49" fontId="3" fillId="34" borderId="33" xfId="0" applyNumberFormat="1" applyFont="1" applyFill="1" applyBorder="1" applyAlignment="1">
      <alignment vertical="center" wrapText="1"/>
    </xf>
    <xf numFmtId="1" fontId="87" fillId="34" borderId="16" xfId="0" applyNumberFormat="1" applyFont="1" applyFill="1" applyBorder="1" applyAlignment="1">
      <alignment horizontal="center" vertical="center" wrapText="1"/>
    </xf>
    <xf numFmtId="190" fontId="3" fillId="34" borderId="31" xfId="0" applyNumberFormat="1" applyFont="1" applyFill="1" applyBorder="1" applyAlignment="1" applyProtection="1">
      <alignment horizontal="center" vertical="center"/>
      <protection/>
    </xf>
    <xf numFmtId="49" fontId="86" fillId="34" borderId="40" xfId="0" applyNumberFormat="1" applyFont="1" applyFill="1" applyBorder="1" applyAlignment="1">
      <alignment horizontal="center" vertical="center" wrapText="1"/>
    </xf>
    <xf numFmtId="1" fontId="3" fillId="34" borderId="60" xfId="0" applyNumberFormat="1" applyFont="1" applyFill="1" applyBorder="1" applyAlignment="1">
      <alignment horizontal="center" vertical="center" wrapText="1"/>
    </xf>
    <xf numFmtId="1" fontId="6" fillId="34" borderId="63" xfId="0" applyNumberFormat="1" applyFont="1" applyFill="1" applyBorder="1" applyAlignment="1">
      <alignment horizontal="center" vertical="center" wrapText="1"/>
    </xf>
    <xf numFmtId="190" fontId="6" fillId="34" borderId="63" xfId="0" applyNumberFormat="1" applyFont="1" applyFill="1" applyBorder="1" applyAlignment="1">
      <alignment horizontal="center" vertical="center" wrapText="1"/>
    </xf>
    <xf numFmtId="1" fontId="6" fillId="34" borderId="65" xfId="0" applyNumberFormat="1" applyFont="1" applyFill="1" applyBorder="1" applyAlignment="1">
      <alignment horizontal="center" vertical="center" wrapText="1"/>
    </xf>
    <xf numFmtId="1" fontId="87" fillId="34" borderId="10" xfId="0" applyNumberFormat="1" applyFont="1" applyFill="1" applyBorder="1" applyAlignment="1">
      <alignment horizontal="center" vertical="center" wrapText="1"/>
    </xf>
    <xf numFmtId="49" fontId="87" fillId="34" borderId="10" xfId="0" applyNumberFormat="1" applyFont="1" applyFill="1" applyBorder="1" applyAlignment="1">
      <alignment vertical="center" wrapText="1"/>
    </xf>
    <xf numFmtId="190" fontId="87" fillId="34" borderId="10" xfId="0" applyNumberFormat="1" applyFont="1" applyFill="1" applyBorder="1" applyAlignment="1" applyProtection="1">
      <alignment horizontal="center" vertical="center"/>
      <protection/>
    </xf>
    <xf numFmtId="1" fontId="87" fillId="34" borderId="10" xfId="0" applyNumberFormat="1" applyFont="1" applyFill="1" applyBorder="1" applyAlignment="1" applyProtection="1">
      <alignment horizontal="center" vertical="center"/>
      <protection/>
    </xf>
    <xf numFmtId="0" fontId="87" fillId="34" borderId="10" xfId="0" applyFont="1" applyFill="1" applyBorder="1" applyAlignment="1">
      <alignment horizontal="center" vertical="center" wrapText="1"/>
    </xf>
    <xf numFmtId="201" fontId="6" fillId="0" borderId="10" xfId="0" applyNumberFormat="1" applyFont="1" applyFill="1" applyBorder="1" applyAlignment="1" applyProtection="1">
      <alignment horizontal="center" vertical="center"/>
      <protection/>
    </xf>
    <xf numFmtId="49" fontId="87" fillId="34" borderId="27" xfId="0" applyNumberFormat="1" applyFont="1" applyFill="1" applyBorder="1" applyAlignment="1">
      <alignment vertical="center" wrapText="1"/>
    </xf>
    <xf numFmtId="0" fontId="87" fillId="34" borderId="12" xfId="0" applyFont="1" applyFill="1" applyBorder="1" applyAlignment="1">
      <alignment horizontal="center" vertical="center" wrapText="1"/>
    </xf>
    <xf numFmtId="49" fontId="87" fillId="34" borderId="64" xfId="0" applyNumberFormat="1" applyFont="1" applyFill="1" applyBorder="1" applyAlignment="1" applyProtection="1">
      <alignment horizontal="center" vertical="center"/>
      <protection/>
    </xf>
    <xf numFmtId="49" fontId="3" fillId="34" borderId="10" xfId="0" applyNumberFormat="1" applyFont="1" applyFill="1" applyBorder="1" applyAlignment="1" applyProtection="1">
      <alignment horizontal="center" vertical="center"/>
      <protection/>
    </xf>
    <xf numFmtId="49" fontId="86" fillId="34" borderId="66" xfId="0" applyNumberFormat="1" applyFont="1" applyFill="1" applyBorder="1" applyAlignment="1" applyProtection="1">
      <alignment horizontal="center" vertical="center"/>
      <protection/>
    </xf>
    <xf numFmtId="190" fontId="87" fillId="34" borderId="23" xfId="0" applyNumberFormat="1" applyFont="1" applyFill="1" applyBorder="1" applyAlignment="1" applyProtection="1">
      <alignment horizontal="center" vertical="center"/>
      <protection/>
    </xf>
    <xf numFmtId="49" fontId="87" fillId="34" borderId="22" xfId="0" applyNumberFormat="1" applyFont="1" applyFill="1" applyBorder="1" applyAlignment="1">
      <alignment horizontal="center" vertical="center" wrapText="1"/>
    </xf>
    <xf numFmtId="190" fontId="88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1" fontId="6" fillId="34" borderId="29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188" fontId="3" fillId="34" borderId="44" xfId="0" applyNumberFormat="1" applyFont="1" applyFill="1" applyBorder="1" applyAlignment="1" applyProtection="1">
      <alignment horizontal="center" vertical="center"/>
      <protection/>
    </xf>
    <xf numFmtId="188" fontId="3" fillId="34" borderId="43" xfId="0" applyNumberFormat="1" applyFont="1" applyFill="1" applyBorder="1" applyAlignment="1" applyProtection="1">
      <alignment horizontal="center" vertical="center"/>
      <protection/>
    </xf>
    <xf numFmtId="0" fontId="6" fillId="34" borderId="45" xfId="0" applyFont="1" applyFill="1" applyBorder="1" applyAlignment="1">
      <alignment horizontal="center" wrapText="1"/>
    </xf>
    <xf numFmtId="188" fontId="6" fillId="34" borderId="0" xfId="0" applyNumberFormat="1" applyFont="1" applyFill="1" applyBorder="1" applyAlignment="1" applyProtection="1">
      <alignment horizontal="center" vertical="center"/>
      <protection/>
    </xf>
    <xf numFmtId="0" fontId="3" fillId="34" borderId="42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6" fillId="34" borderId="41" xfId="0" applyNumberFormat="1" applyFont="1" applyFill="1" applyBorder="1" applyAlignment="1" applyProtection="1">
      <alignment horizontal="right" vertical="center"/>
      <protection/>
    </xf>
    <xf numFmtId="1" fontId="87" fillId="34" borderId="23" xfId="0" applyNumberFormat="1" applyFont="1" applyFill="1" applyBorder="1" applyAlignment="1">
      <alignment horizontal="center" vertical="center"/>
    </xf>
    <xf numFmtId="1" fontId="86" fillId="34" borderId="10" xfId="0" applyNumberFormat="1" applyFont="1" applyFill="1" applyBorder="1" applyAlignment="1" applyProtection="1">
      <alignment horizontal="center" vertical="center"/>
      <protection/>
    </xf>
    <xf numFmtId="1" fontId="86" fillId="34" borderId="10" xfId="0" applyNumberFormat="1" applyFont="1" applyFill="1" applyBorder="1" applyAlignment="1">
      <alignment horizontal="center" vertical="center" wrapText="1"/>
    </xf>
    <xf numFmtId="1" fontId="87" fillId="34" borderId="25" xfId="0" applyNumberFormat="1" applyFont="1" applyFill="1" applyBorder="1" applyAlignment="1">
      <alignment horizontal="center" vertical="center" wrapText="1"/>
    </xf>
    <xf numFmtId="49" fontId="87" fillId="34" borderId="11" xfId="0" applyNumberFormat="1" applyFont="1" applyFill="1" applyBorder="1" applyAlignment="1">
      <alignment horizontal="center" vertical="center" wrapText="1"/>
    </xf>
    <xf numFmtId="190" fontId="86" fillId="34" borderId="10" xfId="0" applyNumberFormat="1" applyFont="1" applyFill="1" applyBorder="1" applyAlignment="1" applyProtection="1">
      <alignment horizontal="center" vertical="center"/>
      <protection/>
    </xf>
    <xf numFmtId="190" fontId="87" fillId="34" borderId="10" xfId="0" applyNumberFormat="1" applyFont="1" applyFill="1" applyBorder="1" applyAlignment="1" applyProtection="1">
      <alignment horizontal="center" vertical="center"/>
      <protection/>
    </xf>
    <xf numFmtId="1" fontId="87" fillId="34" borderId="23" xfId="0" applyNumberFormat="1" applyFont="1" applyFill="1" applyBorder="1" applyAlignment="1">
      <alignment horizontal="center" vertical="center"/>
    </xf>
    <xf numFmtId="1" fontId="87" fillId="34" borderId="25" xfId="0" applyNumberFormat="1" applyFont="1" applyFill="1" applyBorder="1" applyAlignment="1">
      <alignment horizontal="center" vertical="center" wrapText="1"/>
    </xf>
    <xf numFmtId="49" fontId="87" fillId="34" borderId="11" xfId="0" applyNumberFormat="1" applyFont="1" applyFill="1" applyBorder="1" applyAlignment="1">
      <alignment horizontal="center" vertical="center" wrapText="1"/>
    </xf>
    <xf numFmtId="1" fontId="86" fillId="34" borderId="23" xfId="0" applyNumberFormat="1" applyFont="1" applyFill="1" applyBorder="1" applyAlignment="1">
      <alignment horizontal="center" vertical="center"/>
    </xf>
    <xf numFmtId="190" fontId="86" fillId="34" borderId="23" xfId="0" applyNumberFormat="1" applyFont="1" applyFill="1" applyBorder="1" applyAlignment="1" applyProtection="1">
      <alignment horizontal="center" vertical="center"/>
      <protection/>
    </xf>
    <xf numFmtId="49" fontId="87" fillId="34" borderId="26" xfId="0" applyNumberFormat="1" applyFont="1" applyFill="1" applyBorder="1" applyAlignment="1">
      <alignment horizontal="center" vertical="center" wrapText="1"/>
    </xf>
    <xf numFmtId="1" fontId="86" fillId="34" borderId="27" xfId="0" applyNumberFormat="1" applyFont="1" applyFill="1" applyBorder="1" applyAlignment="1">
      <alignment horizontal="center" vertical="center" wrapText="1"/>
    </xf>
    <xf numFmtId="190" fontId="86" fillId="34" borderId="10" xfId="0" applyNumberFormat="1" applyFont="1" applyFill="1" applyBorder="1" applyAlignment="1">
      <alignment horizontal="center" vertical="center" wrapText="1"/>
    </xf>
    <xf numFmtId="190" fontId="87" fillId="34" borderId="50" xfId="0" applyNumberFormat="1" applyFont="1" applyFill="1" applyBorder="1" applyAlignment="1">
      <alignment horizontal="center"/>
    </xf>
    <xf numFmtId="1" fontId="87" fillId="34" borderId="23" xfId="0" applyNumberFormat="1" applyFont="1" applyFill="1" applyBorder="1" applyAlignment="1" applyProtection="1">
      <alignment horizontal="center" vertical="center"/>
      <protection/>
    </xf>
    <xf numFmtId="1" fontId="87" fillId="34" borderId="23" xfId="0" applyNumberFormat="1" applyFont="1" applyFill="1" applyBorder="1" applyAlignment="1">
      <alignment horizontal="center" vertical="center" wrapText="1"/>
    </xf>
    <xf numFmtId="0" fontId="87" fillId="34" borderId="23" xfId="0" applyFont="1" applyFill="1" applyBorder="1" applyAlignment="1">
      <alignment horizontal="center" vertical="center" wrapText="1"/>
    </xf>
    <xf numFmtId="1" fontId="86" fillId="34" borderId="25" xfId="0" applyNumberFormat="1" applyFont="1" applyFill="1" applyBorder="1" applyAlignment="1">
      <alignment horizontal="center" vertical="center" wrapText="1"/>
    </xf>
    <xf numFmtId="49" fontId="86" fillId="34" borderId="11" xfId="0" applyNumberFormat="1" applyFont="1" applyFill="1" applyBorder="1" applyAlignment="1">
      <alignment horizontal="center" vertical="center" wrapText="1"/>
    </xf>
    <xf numFmtId="0" fontId="87" fillId="34" borderId="25" xfId="0" applyFont="1" applyFill="1" applyBorder="1" applyAlignment="1">
      <alignment horizontal="center" vertical="center" wrapText="1"/>
    </xf>
    <xf numFmtId="49" fontId="87" fillId="34" borderId="11" xfId="0" applyNumberFormat="1" applyFont="1" applyFill="1" applyBorder="1" applyAlignment="1" applyProtection="1">
      <alignment horizontal="center" vertical="center"/>
      <protection/>
    </xf>
    <xf numFmtId="1" fontId="87" fillId="34" borderId="10" xfId="0" applyNumberFormat="1" applyFont="1" applyFill="1" applyBorder="1" applyAlignment="1">
      <alignment horizontal="center" vertical="center"/>
    </xf>
    <xf numFmtId="0" fontId="87" fillId="34" borderId="10" xfId="0" applyNumberFormat="1" applyFont="1" applyFill="1" applyBorder="1" applyAlignment="1">
      <alignment horizontal="center" vertical="center"/>
    </xf>
    <xf numFmtId="193" fontId="5" fillId="32" borderId="0" xfId="0" applyNumberFormat="1" applyFont="1" applyFill="1" applyBorder="1" applyAlignment="1" applyProtection="1">
      <alignment horizontal="center" vertical="center" wrapText="1"/>
      <protection/>
    </xf>
    <xf numFmtId="193" fontId="7" fillId="32" borderId="0" xfId="0" applyNumberFormat="1" applyFont="1" applyFill="1" applyBorder="1" applyAlignment="1" applyProtection="1">
      <alignment horizontal="center" vertical="center" wrapText="1"/>
      <protection/>
    </xf>
    <xf numFmtId="190" fontId="5" fillId="32" borderId="0" xfId="0" applyNumberFormat="1" applyFont="1" applyFill="1" applyBorder="1" applyAlignment="1" applyProtection="1">
      <alignment vertical="center"/>
      <protection/>
    </xf>
    <xf numFmtId="49" fontId="6" fillId="34" borderId="46" xfId="0" applyNumberFormat="1" applyFont="1" applyFill="1" applyBorder="1" applyAlignment="1" applyProtection="1">
      <alignment horizontal="center" vertical="center"/>
      <protection/>
    </xf>
    <xf numFmtId="49" fontId="6" fillId="34" borderId="67" xfId="0" applyNumberFormat="1" applyFont="1" applyFill="1" applyBorder="1" applyAlignment="1">
      <alignment vertical="center" wrapText="1"/>
    </xf>
    <xf numFmtId="1" fontId="6" fillId="34" borderId="52" xfId="0" applyNumberFormat="1" applyFont="1" applyFill="1" applyBorder="1" applyAlignment="1">
      <alignment horizontal="center" vertical="center"/>
    </xf>
    <xf numFmtId="1" fontId="6" fillId="34" borderId="53" xfId="0" applyNumberFormat="1" applyFont="1" applyFill="1" applyBorder="1" applyAlignment="1">
      <alignment horizontal="center" vertical="center"/>
    </xf>
    <xf numFmtId="1" fontId="6" fillId="34" borderId="38" xfId="0" applyNumberFormat="1" applyFont="1" applyFill="1" applyBorder="1" applyAlignment="1">
      <alignment horizontal="center" vertical="center"/>
    </xf>
    <xf numFmtId="189" fontId="3" fillId="34" borderId="27" xfId="0" applyNumberFormat="1" applyFont="1" applyFill="1" applyBorder="1" applyAlignment="1" applyProtection="1">
      <alignment horizontal="center" vertical="center"/>
      <protection/>
    </xf>
    <xf numFmtId="1" fontId="6" fillId="34" borderId="53" xfId="0" applyNumberFormat="1" applyFont="1" applyFill="1" applyBorder="1" applyAlignment="1" applyProtection="1">
      <alignment horizontal="center" vertical="center"/>
      <protection/>
    </xf>
    <xf numFmtId="49" fontId="86" fillId="34" borderId="39" xfId="0" applyNumberFormat="1" applyFont="1" applyFill="1" applyBorder="1" applyAlignment="1" applyProtection="1">
      <alignment horizontal="center" vertical="center"/>
      <protection/>
    </xf>
    <xf numFmtId="49" fontId="82" fillId="34" borderId="50" xfId="0" applyNumberFormat="1" applyFont="1" applyFill="1" applyBorder="1" applyAlignment="1" applyProtection="1">
      <alignment horizontal="center" vertical="center"/>
      <protection/>
    </xf>
    <xf numFmtId="49" fontId="82" fillId="34" borderId="30" xfId="0" applyNumberFormat="1" applyFont="1" applyFill="1" applyBorder="1" applyAlignment="1">
      <alignment vertical="center" wrapText="1"/>
    </xf>
    <xf numFmtId="1" fontId="82" fillId="34" borderId="27" xfId="0" applyNumberFormat="1" applyFont="1" applyFill="1" applyBorder="1" applyAlignment="1">
      <alignment horizontal="center" vertical="center"/>
    </xf>
    <xf numFmtId="1" fontId="82" fillId="34" borderId="10" xfId="0" applyNumberFormat="1" applyFont="1" applyFill="1" applyBorder="1" applyAlignment="1">
      <alignment horizontal="center" vertical="center"/>
    </xf>
    <xf numFmtId="1" fontId="82" fillId="34" borderId="12" xfId="0" applyNumberFormat="1" applyFont="1" applyFill="1" applyBorder="1" applyAlignment="1">
      <alignment horizontal="center" vertical="center"/>
    </xf>
    <xf numFmtId="189" fontId="82" fillId="34" borderId="27" xfId="0" applyNumberFormat="1" applyFont="1" applyFill="1" applyBorder="1" applyAlignment="1" applyProtection="1">
      <alignment horizontal="center" vertical="center"/>
      <protection/>
    </xf>
    <xf numFmtId="1" fontId="82" fillId="34" borderId="10" xfId="0" applyNumberFormat="1" applyFont="1" applyFill="1" applyBorder="1" applyAlignment="1" applyProtection="1">
      <alignment horizontal="center" vertical="center"/>
      <protection/>
    </xf>
    <xf numFmtId="49" fontId="86" fillId="34" borderId="11" xfId="0" applyNumberFormat="1" applyFont="1" applyFill="1" applyBorder="1" applyAlignment="1" applyProtection="1">
      <alignment horizontal="center" vertical="center"/>
      <protection/>
    </xf>
    <xf numFmtId="49" fontId="86" fillId="34" borderId="10" xfId="0" applyNumberFormat="1" applyFont="1" applyFill="1" applyBorder="1" applyAlignment="1" applyProtection="1">
      <alignment horizontal="center" vertical="center"/>
      <protection/>
    </xf>
    <xf numFmtId="49" fontId="86" fillId="34" borderId="26" xfId="0" applyNumberFormat="1" applyFont="1" applyFill="1" applyBorder="1" applyAlignment="1" applyProtection="1">
      <alignment horizontal="center" vertical="center"/>
      <protection/>
    </xf>
    <xf numFmtId="49" fontId="82" fillId="34" borderId="51" xfId="0" applyNumberFormat="1" applyFont="1" applyFill="1" applyBorder="1" applyAlignment="1" applyProtection="1">
      <alignment horizontal="center" vertical="center"/>
      <protection/>
    </xf>
    <xf numFmtId="49" fontId="82" fillId="34" borderId="68" xfId="0" applyNumberFormat="1" applyFont="1" applyFill="1" applyBorder="1" applyAlignment="1">
      <alignment vertical="center" wrapText="1"/>
    </xf>
    <xf numFmtId="1" fontId="82" fillId="34" borderId="69" xfId="0" applyNumberFormat="1" applyFont="1" applyFill="1" applyBorder="1" applyAlignment="1">
      <alignment horizontal="center" vertical="center"/>
    </xf>
    <xf numFmtId="1" fontId="82" fillId="34" borderId="70" xfId="0" applyNumberFormat="1" applyFont="1" applyFill="1" applyBorder="1" applyAlignment="1">
      <alignment horizontal="center" vertical="center" wrapText="1"/>
    </xf>
    <xf numFmtId="1" fontId="82" fillId="34" borderId="70" xfId="0" applyNumberFormat="1" applyFont="1" applyFill="1" applyBorder="1" applyAlignment="1">
      <alignment horizontal="center" vertical="center"/>
    </xf>
    <xf numFmtId="1" fontId="82" fillId="34" borderId="71" xfId="0" applyNumberFormat="1" applyFont="1" applyFill="1" applyBorder="1" applyAlignment="1">
      <alignment horizontal="center" vertical="center"/>
    </xf>
    <xf numFmtId="189" fontId="82" fillId="34" borderId="69" xfId="0" applyNumberFormat="1" applyFont="1" applyFill="1" applyBorder="1" applyAlignment="1" applyProtection="1">
      <alignment horizontal="center" vertical="center"/>
      <protection/>
    </xf>
    <xf numFmtId="1" fontId="82" fillId="34" borderId="70" xfId="0" applyNumberFormat="1" applyFont="1" applyFill="1" applyBorder="1" applyAlignment="1" applyProtection="1">
      <alignment horizontal="center" vertical="center"/>
      <protection/>
    </xf>
    <xf numFmtId="49" fontId="86" fillId="34" borderId="72" xfId="0" applyNumberFormat="1" applyFont="1" applyFill="1" applyBorder="1" applyAlignment="1" applyProtection="1">
      <alignment horizontal="center" vertical="center"/>
      <protection/>
    </xf>
    <xf numFmtId="49" fontId="86" fillId="34" borderId="70" xfId="0" applyNumberFormat="1" applyFont="1" applyFill="1" applyBorder="1" applyAlignment="1" applyProtection="1">
      <alignment horizontal="center" vertical="center"/>
      <protection/>
    </xf>
    <xf numFmtId="49" fontId="86" fillId="34" borderId="35" xfId="0" applyNumberFormat="1" applyFont="1" applyFill="1" applyBorder="1" applyAlignment="1" applyProtection="1">
      <alignment horizontal="center" vertical="center"/>
      <protection/>
    </xf>
    <xf numFmtId="49" fontId="6" fillId="34" borderId="73" xfId="0" applyNumberFormat="1" applyFont="1" applyFill="1" applyBorder="1" applyAlignment="1">
      <alignment vertical="center" wrapText="1"/>
    </xf>
    <xf numFmtId="1" fontId="6" fillId="34" borderId="48" xfId="0" applyNumberFormat="1" applyFont="1" applyFill="1" applyBorder="1" applyAlignment="1">
      <alignment horizontal="center" vertical="center" wrapText="1"/>
    </xf>
    <xf numFmtId="1" fontId="6" fillId="34" borderId="49" xfId="0" applyNumberFormat="1" applyFont="1" applyFill="1" applyBorder="1" applyAlignment="1">
      <alignment horizontal="center" vertical="center" wrapText="1"/>
    </xf>
    <xf numFmtId="1" fontId="6" fillId="34" borderId="74" xfId="0" applyNumberFormat="1" applyFont="1" applyFill="1" applyBorder="1" applyAlignment="1">
      <alignment horizontal="center" vertical="center" wrapText="1"/>
    </xf>
    <xf numFmtId="190" fontId="6" fillId="34" borderId="46" xfId="0" applyNumberFormat="1" applyFont="1" applyFill="1" applyBorder="1" applyAlignment="1" applyProtection="1">
      <alignment horizontal="center" vertical="center"/>
      <protection/>
    </xf>
    <xf numFmtId="190" fontId="6" fillId="34" borderId="48" xfId="0" applyNumberFormat="1" applyFont="1" applyFill="1" applyBorder="1" applyAlignment="1" applyProtection="1">
      <alignment horizontal="center" vertical="center"/>
      <protection/>
    </xf>
    <xf numFmtId="1" fontId="6" fillId="34" borderId="49" xfId="0" applyNumberFormat="1" applyFont="1" applyFill="1" applyBorder="1" applyAlignment="1" applyProtection="1">
      <alignment horizontal="center" vertical="center"/>
      <protection/>
    </xf>
    <xf numFmtId="190" fontId="6" fillId="34" borderId="49" xfId="0" applyNumberFormat="1" applyFont="1" applyFill="1" applyBorder="1" applyAlignment="1" applyProtection="1">
      <alignment horizontal="center" vertical="center"/>
      <protection/>
    </xf>
    <xf numFmtId="1" fontId="6" fillId="34" borderId="47" xfId="0" applyNumberFormat="1" applyFont="1" applyFill="1" applyBorder="1" applyAlignment="1" applyProtection="1">
      <alignment horizontal="center" vertical="center"/>
      <protection/>
    </xf>
    <xf numFmtId="49" fontId="86" fillId="34" borderId="22" xfId="0" applyNumberFormat="1" applyFont="1" applyFill="1" applyBorder="1" applyAlignment="1" applyProtection="1">
      <alignment horizontal="center" vertical="center"/>
      <protection/>
    </xf>
    <xf numFmtId="49" fontId="3" fillId="34" borderId="50" xfId="0" applyNumberFormat="1" applyFont="1" applyFill="1" applyBorder="1" applyAlignment="1" applyProtection="1">
      <alignment horizontal="center" vertical="center"/>
      <protection/>
    </xf>
    <xf numFmtId="1" fontId="3" fillId="34" borderId="12" xfId="0" applyNumberFormat="1" applyFont="1" applyFill="1" applyBorder="1" applyAlignment="1">
      <alignment horizontal="center" vertical="center" wrapText="1"/>
    </xf>
    <xf numFmtId="1" fontId="3" fillId="34" borderId="26" xfId="0" applyNumberFormat="1" applyFont="1" applyFill="1" applyBorder="1" applyAlignment="1">
      <alignment horizontal="center" vertical="center"/>
    </xf>
    <xf numFmtId="49" fontId="3" fillId="34" borderId="51" xfId="0" applyNumberFormat="1" applyFont="1" applyFill="1" applyBorder="1" applyAlignment="1" applyProtection="1">
      <alignment horizontal="center" vertical="center"/>
      <protection/>
    </xf>
    <xf numFmtId="49" fontId="3" fillId="34" borderId="68" xfId="0" applyNumberFormat="1" applyFont="1" applyFill="1" applyBorder="1" applyAlignment="1">
      <alignment vertical="center" wrapText="1"/>
    </xf>
    <xf numFmtId="1" fontId="3" fillId="34" borderId="69" xfId="0" applyNumberFormat="1" applyFont="1" applyFill="1" applyBorder="1" applyAlignment="1">
      <alignment horizontal="center" vertical="center" wrapText="1"/>
    </xf>
    <xf numFmtId="1" fontId="3" fillId="34" borderId="70" xfId="0" applyNumberFormat="1" applyFont="1" applyFill="1" applyBorder="1" applyAlignment="1">
      <alignment horizontal="center" vertical="center" wrapText="1"/>
    </xf>
    <xf numFmtId="1" fontId="3" fillId="34" borderId="71" xfId="0" applyNumberFormat="1" applyFont="1" applyFill="1" applyBorder="1" applyAlignment="1">
      <alignment horizontal="center" vertical="center" wrapText="1"/>
    </xf>
    <xf numFmtId="189" fontId="3" fillId="34" borderId="69" xfId="0" applyNumberFormat="1" applyFont="1" applyFill="1" applyBorder="1" applyAlignment="1" applyProtection="1">
      <alignment horizontal="center" vertical="center"/>
      <protection/>
    </xf>
    <xf numFmtId="1" fontId="3" fillId="34" borderId="70" xfId="0" applyNumberFormat="1" applyFont="1" applyFill="1" applyBorder="1" applyAlignment="1" applyProtection="1">
      <alignment horizontal="center" vertical="center"/>
      <protection/>
    </xf>
    <xf numFmtId="1" fontId="3" fillId="34" borderId="70" xfId="0" applyNumberFormat="1" applyFont="1" applyFill="1" applyBorder="1" applyAlignment="1">
      <alignment horizontal="center" vertical="center"/>
    </xf>
    <xf numFmtId="1" fontId="3" fillId="34" borderId="35" xfId="0" applyNumberFormat="1" applyFont="1" applyFill="1" applyBorder="1" applyAlignment="1">
      <alignment horizontal="center" vertical="center"/>
    </xf>
    <xf numFmtId="49" fontId="81" fillId="34" borderId="75" xfId="0" applyNumberFormat="1" applyFont="1" applyFill="1" applyBorder="1" applyAlignment="1" applyProtection="1">
      <alignment horizontal="center" vertical="center"/>
      <protection/>
    </xf>
    <xf numFmtId="49" fontId="81" fillId="34" borderId="76" xfId="0" applyNumberFormat="1" applyFont="1" applyFill="1" applyBorder="1" applyAlignment="1">
      <alignment horizontal="left" vertical="center" wrapText="1"/>
    </xf>
    <xf numFmtId="1" fontId="81" fillId="34" borderId="60" xfId="0" applyNumberFormat="1" applyFont="1" applyFill="1" applyBorder="1" applyAlignment="1">
      <alignment horizontal="center" vertical="center" wrapText="1"/>
    </xf>
    <xf numFmtId="1" fontId="81" fillId="34" borderId="63" xfId="0" applyNumberFormat="1" applyFont="1" applyFill="1" applyBorder="1" applyAlignment="1">
      <alignment horizontal="center" vertical="center"/>
    </xf>
    <xf numFmtId="1" fontId="81" fillId="34" borderId="62" xfId="0" applyNumberFormat="1" applyFont="1" applyFill="1" applyBorder="1" applyAlignment="1">
      <alignment horizontal="center" vertical="center"/>
    </xf>
    <xf numFmtId="190" fontId="81" fillId="34" borderId="75" xfId="0" applyNumberFormat="1" applyFont="1" applyFill="1" applyBorder="1" applyAlignment="1" applyProtection="1">
      <alignment horizontal="center" vertical="center"/>
      <protection/>
    </xf>
    <xf numFmtId="189" fontId="81" fillId="34" borderId="60" xfId="0" applyNumberFormat="1" applyFont="1" applyFill="1" applyBorder="1" applyAlignment="1" applyProtection="1">
      <alignment horizontal="center" vertical="center"/>
      <protection/>
    </xf>
    <xf numFmtId="1" fontId="81" fillId="34" borderId="63" xfId="0" applyNumberFormat="1" applyFont="1" applyFill="1" applyBorder="1" applyAlignment="1" applyProtection="1">
      <alignment horizontal="center" vertical="center"/>
      <protection/>
    </xf>
    <xf numFmtId="1" fontId="81" fillId="34" borderId="63" xfId="0" applyNumberFormat="1" applyFont="1" applyFill="1" applyBorder="1" applyAlignment="1">
      <alignment horizontal="center" vertical="center" wrapText="1"/>
    </xf>
    <xf numFmtId="49" fontId="81" fillId="34" borderId="34" xfId="0" applyNumberFormat="1" applyFont="1" applyFill="1" applyBorder="1" applyAlignment="1" applyProtection="1">
      <alignment horizontal="center" vertical="center"/>
      <protection/>
    </xf>
    <xf numFmtId="1" fontId="6" fillId="34" borderId="47" xfId="0" applyNumberFormat="1" applyFont="1" applyFill="1" applyBorder="1" applyAlignment="1">
      <alignment horizontal="center" vertical="center"/>
    </xf>
    <xf numFmtId="49" fontId="6" fillId="34" borderId="48" xfId="0" applyNumberFormat="1" applyFont="1" applyFill="1" applyBorder="1" applyAlignment="1" applyProtection="1">
      <alignment horizontal="center" vertical="center"/>
      <protection/>
    </xf>
    <xf numFmtId="49" fontId="6" fillId="34" borderId="39" xfId="0" applyNumberFormat="1" applyFont="1" applyFill="1" applyBorder="1" applyAlignment="1" applyProtection="1">
      <alignment horizontal="center" vertical="center"/>
      <protection/>
    </xf>
    <xf numFmtId="190" fontId="3" fillId="34" borderId="50" xfId="0" applyNumberFormat="1" applyFont="1" applyFill="1" applyBorder="1" applyAlignment="1" applyProtection="1">
      <alignment horizontal="center" vertical="center"/>
      <protection/>
    </xf>
    <xf numFmtId="49" fontId="6" fillId="34" borderId="27" xfId="0" applyNumberFormat="1" applyFont="1" applyFill="1" applyBorder="1" applyAlignment="1" applyProtection="1">
      <alignment horizontal="center" vertical="center"/>
      <protection/>
    </xf>
    <xf numFmtId="49" fontId="6" fillId="34" borderId="11" xfId="0" applyNumberFormat="1" applyFont="1" applyFill="1" applyBorder="1" applyAlignment="1" applyProtection="1">
      <alignment horizontal="center" vertical="center"/>
      <protection/>
    </xf>
    <xf numFmtId="190" fontId="3" fillId="34" borderId="51" xfId="0" applyNumberFormat="1" applyFont="1" applyFill="1" applyBorder="1" applyAlignment="1" applyProtection="1">
      <alignment horizontal="center" vertical="center"/>
      <protection/>
    </xf>
    <xf numFmtId="49" fontId="6" fillId="34" borderId="69" xfId="0" applyNumberFormat="1" applyFont="1" applyFill="1" applyBorder="1" applyAlignment="1" applyProtection="1">
      <alignment horizontal="center" vertical="center"/>
      <protection/>
    </xf>
    <xf numFmtId="49" fontId="6" fillId="34" borderId="72" xfId="0" applyNumberFormat="1" applyFont="1" applyFill="1" applyBorder="1" applyAlignment="1" applyProtection="1">
      <alignment horizontal="center" vertical="center"/>
      <protection/>
    </xf>
    <xf numFmtId="190" fontId="86" fillId="34" borderId="46" xfId="0" applyNumberFormat="1" applyFont="1" applyFill="1" applyBorder="1" applyAlignment="1" applyProtection="1">
      <alignment horizontal="center" vertical="center"/>
      <protection/>
    </xf>
    <xf numFmtId="190" fontId="87" fillId="34" borderId="50" xfId="0" applyNumberFormat="1" applyFont="1" applyFill="1" applyBorder="1" applyAlignment="1" applyProtection="1">
      <alignment horizontal="center" vertical="center"/>
      <protection/>
    </xf>
    <xf numFmtId="190" fontId="87" fillId="34" borderId="51" xfId="0" applyNumberFormat="1" applyFont="1" applyFill="1" applyBorder="1" applyAlignment="1" applyProtection="1">
      <alignment horizontal="center" vertical="center"/>
      <protection/>
    </xf>
    <xf numFmtId="49" fontId="3" fillId="34" borderId="70" xfId="0" applyNumberFormat="1" applyFont="1" applyFill="1" applyBorder="1" applyAlignment="1">
      <alignment horizontal="center" vertical="center" wrapText="1"/>
    </xf>
    <xf numFmtId="49" fontId="6" fillId="34" borderId="57" xfId="0" applyNumberFormat="1" applyFont="1" applyFill="1" applyBorder="1" applyAlignment="1" applyProtection="1">
      <alignment horizontal="center" vertical="center"/>
      <protection/>
    </xf>
    <xf numFmtId="49" fontId="6" fillId="34" borderId="77" xfId="0" applyNumberFormat="1" applyFont="1" applyFill="1" applyBorder="1" applyAlignment="1">
      <alignment vertical="center" wrapText="1"/>
    </xf>
    <xf numFmtId="1" fontId="81" fillId="34" borderId="18" xfId="0" applyNumberFormat="1" applyFont="1" applyFill="1" applyBorder="1" applyAlignment="1">
      <alignment horizontal="center" vertical="center" wrapText="1"/>
    </xf>
    <xf numFmtId="190" fontId="6" fillId="34" borderId="57" xfId="0" applyNumberFormat="1" applyFont="1" applyFill="1" applyBorder="1" applyAlignment="1" applyProtection="1">
      <alignment horizontal="center" vertical="center"/>
      <protection/>
    </xf>
    <xf numFmtId="189" fontId="6" fillId="34" borderId="18" xfId="0" applyNumberFormat="1" applyFont="1" applyFill="1" applyBorder="1" applyAlignment="1" applyProtection="1">
      <alignment horizontal="center" vertical="center"/>
      <protection/>
    </xf>
    <xf numFmtId="49" fontId="3" fillId="34" borderId="23" xfId="0" applyNumberFormat="1" applyFont="1" applyFill="1" applyBorder="1" applyAlignment="1">
      <alignment horizontal="center" vertical="center" wrapText="1"/>
    </xf>
    <xf numFmtId="1" fontId="6" fillId="34" borderId="25" xfId="0" applyNumberFormat="1" applyFont="1" applyFill="1" applyBorder="1" applyAlignment="1">
      <alignment horizontal="center" vertical="center"/>
    </xf>
    <xf numFmtId="49" fontId="6" fillId="34" borderId="22" xfId="0" applyNumberFormat="1" applyFont="1" applyFill="1" applyBorder="1" applyAlignment="1" applyProtection="1">
      <alignment horizontal="center" vertical="center"/>
      <protection/>
    </xf>
    <xf numFmtId="49" fontId="6" fillId="34" borderId="51" xfId="0" applyNumberFormat="1" applyFont="1" applyFill="1" applyBorder="1" applyAlignment="1" applyProtection="1">
      <alignment horizontal="center" vertical="center"/>
      <protection/>
    </xf>
    <xf numFmtId="1" fontId="6" fillId="34" borderId="12" xfId="0" applyNumberFormat="1" applyFont="1" applyFill="1" applyBorder="1" applyAlignment="1">
      <alignment horizontal="center" vertical="center" wrapText="1"/>
    </xf>
    <xf numFmtId="190" fontId="6" fillId="34" borderId="50" xfId="0" applyNumberFormat="1" applyFont="1" applyFill="1" applyBorder="1" applyAlignment="1" applyProtection="1">
      <alignment horizontal="center" vertical="center"/>
      <protection/>
    </xf>
    <xf numFmtId="189" fontId="6" fillId="34" borderId="27" xfId="0" applyNumberFormat="1" applyFont="1" applyFill="1" applyBorder="1" applyAlignment="1" applyProtection="1">
      <alignment horizontal="center" vertical="center"/>
      <protection/>
    </xf>
    <xf numFmtId="49" fontId="86" fillId="34" borderId="20" xfId="0" applyNumberFormat="1" applyFont="1" applyFill="1" applyBorder="1" applyAlignment="1">
      <alignment horizontal="center" vertical="center" wrapText="1"/>
    </xf>
    <xf numFmtId="0" fontId="87" fillId="34" borderId="10" xfId="0" applyNumberFormat="1" applyFont="1" applyFill="1" applyBorder="1" applyAlignment="1">
      <alignment horizontal="center" vertical="center" wrapText="1"/>
    </xf>
    <xf numFmtId="49" fontId="6" fillId="34" borderId="40" xfId="0" applyNumberFormat="1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2" xfId="0" applyFont="1" applyFill="1" applyBorder="1" applyAlignment="1">
      <alignment horizontal="center" vertical="center" wrapText="1"/>
    </xf>
    <xf numFmtId="0" fontId="6" fillId="34" borderId="41" xfId="0" applyNumberFormat="1" applyFont="1" applyFill="1" applyBorder="1" applyAlignment="1" applyProtection="1">
      <alignment horizontal="right" vertical="center"/>
      <protection/>
    </xf>
    <xf numFmtId="188" fontId="3" fillId="34" borderId="43" xfId="0" applyNumberFormat="1" applyFont="1" applyFill="1" applyBorder="1" applyAlignment="1" applyProtection="1">
      <alignment horizontal="center" vertical="center"/>
      <protection/>
    </xf>
    <xf numFmtId="188" fontId="3" fillId="34" borderId="44" xfId="0" applyNumberFormat="1" applyFont="1" applyFill="1" applyBorder="1" applyAlignment="1" applyProtection="1">
      <alignment horizontal="center" vertical="center"/>
      <protection/>
    </xf>
    <xf numFmtId="188" fontId="6" fillId="34" borderId="0" xfId="0" applyNumberFormat="1" applyFont="1" applyFill="1" applyBorder="1" applyAlignment="1" applyProtection="1">
      <alignment horizontal="center" vertical="center"/>
      <protection/>
    </xf>
    <xf numFmtId="0" fontId="6" fillId="34" borderId="45" xfId="0" applyFont="1" applyFill="1" applyBorder="1" applyAlignment="1">
      <alignment horizont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1" fontId="6" fillId="34" borderId="29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90" fontId="3" fillId="34" borderId="57" xfId="0" applyNumberFormat="1" applyFont="1" applyFill="1" applyBorder="1" applyAlignment="1" applyProtection="1">
      <alignment horizontal="center" vertical="center"/>
      <protection/>
    </xf>
    <xf numFmtId="190" fontId="3" fillId="34" borderId="50" xfId="0" applyNumberFormat="1" applyFont="1" applyFill="1" applyBorder="1" applyAlignment="1" applyProtection="1">
      <alignment horizontal="center" vertical="center"/>
      <protection/>
    </xf>
    <xf numFmtId="49" fontId="3" fillId="34" borderId="64" xfId="0" applyNumberFormat="1" applyFont="1" applyFill="1" applyBorder="1" applyAlignment="1" applyProtection="1">
      <alignment horizontal="center" vertical="center"/>
      <protection/>
    </xf>
    <xf numFmtId="49" fontId="3" fillId="34" borderId="10" xfId="0" applyNumberFormat="1" applyFont="1" applyFill="1" applyBorder="1" applyAlignment="1">
      <alignment vertical="center" wrapText="1"/>
    </xf>
    <xf numFmtId="49" fontId="3" fillId="34" borderId="27" xfId="0" applyNumberFormat="1" applyFont="1" applyFill="1" applyBorder="1" applyAlignment="1">
      <alignment vertical="center" wrapText="1"/>
    </xf>
    <xf numFmtId="0" fontId="3" fillId="34" borderId="12" xfId="0" applyFont="1" applyFill="1" applyBorder="1" applyAlignment="1">
      <alignment horizontal="center" vertical="center" wrapText="1"/>
    </xf>
    <xf numFmtId="190" fontId="6" fillId="34" borderId="58" xfId="0" applyNumberFormat="1" applyFont="1" applyFill="1" applyBorder="1" applyAlignment="1" applyProtection="1">
      <alignment horizontal="center" vertical="center"/>
      <protection/>
    </xf>
    <xf numFmtId="49" fontId="12" fillId="34" borderId="39" xfId="0" applyNumberFormat="1" applyFont="1" applyFill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horizontal="center" vertical="center"/>
      <protection/>
    </xf>
    <xf numFmtId="49" fontId="6" fillId="34" borderId="26" xfId="0" applyNumberFormat="1" applyFont="1" applyFill="1" applyBorder="1" applyAlignment="1" applyProtection="1">
      <alignment horizontal="center" vertical="center"/>
      <protection/>
    </xf>
    <xf numFmtId="1" fontId="3" fillId="34" borderId="69" xfId="0" applyNumberFormat="1" applyFont="1" applyFill="1" applyBorder="1" applyAlignment="1">
      <alignment horizontal="center" vertical="center"/>
    </xf>
    <xf numFmtId="1" fontId="3" fillId="34" borderId="71" xfId="0" applyNumberFormat="1" applyFont="1" applyFill="1" applyBorder="1" applyAlignment="1">
      <alignment horizontal="center" vertical="center"/>
    </xf>
    <xf numFmtId="49" fontId="6" fillId="34" borderId="70" xfId="0" applyNumberFormat="1" applyFont="1" applyFill="1" applyBorder="1" applyAlignment="1" applyProtection="1">
      <alignment horizontal="center" vertical="center"/>
      <protection/>
    </xf>
    <xf numFmtId="49" fontId="6" fillId="34" borderId="35" xfId="0" applyNumberFormat="1" applyFont="1" applyFill="1" applyBorder="1" applyAlignment="1" applyProtection="1">
      <alignment horizontal="center" vertical="center"/>
      <protection/>
    </xf>
    <xf numFmtId="49" fontId="6" fillId="34" borderId="75" xfId="0" applyNumberFormat="1" applyFont="1" applyFill="1" applyBorder="1" applyAlignment="1" applyProtection="1">
      <alignment horizontal="center" vertical="center"/>
      <protection/>
    </xf>
    <xf numFmtId="49" fontId="6" fillId="34" borderId="76" xfId="0" applyNumberFormat="1" applyFont="1" applyFill="1" applyBorder="1" applyAlignment="1">
      <alignment horizontal="left" vertical="center" wrapText="1"/>
    </xf>
    <xf numFmtId="1" fontId="6" fillId="34" borderId="60" xfId="0" applyNumberFormat="1" applyFont="1" applyFill="1" applyBorder="1" applyAlignment="1">
      <alignment horizontal="center" vertical="center" wrapText="1"/>
    </xf>
    <xf numFmtId="1" fontId="6" fillId="34" borderId="63" xfId="0" applyNumberFormat="1" applyFont="1" applyFill="1" applyBorder="1" applyAlignment="1">
      <alignment horizontal="center" vertical="center"/>
    </xf>
    <xf numFmtId="1" fontId="6" fillId="34" borderId="62" xfId="0" applyNumberFormat="1" applyFont="1" applyFill="1" applyBorder="1" applyAlignment="1">
      <alignment horizontal="center" vertical="center"/>
    </xf>
    <xf numFmtId="190" fontId="6" fillId="34" borderId="75" xfId="0" applyNumberFormat="1" applyFont="1" applyFill="1" applyBorder="1" applyAlignment="1" applyProtection="1">
      <alignment horizontal="center" vertical="center"/>
      <protection/>
    </xf>
    <xf numFmtId="189" fontId="6" fillId="34" borderId="60" xfId="0" applyNumberFormat="1" applyFont="1" applyFill="1" applyBorder="1" applyAlignment="1" applyProtection="1">
      <alignment horizontal="center" vertical="center"/>
      <protection/>
    </xf>
    <xf numFmtId="1" fontId="6" fillId="34" borderId="63" xfId="0" applyNumberFormat="1" applyFont="1" applyFill="1" applyBorder="1" applyAlignment="1" applyProtection="1">
      <alignment horizontal="center" vertical="center"/>
      <protection/>
    </xf>
    <xf numFmtId="1" fontId="6" fillId="34" borderId="63" xfId="0" applyNumberFormat="1" applyFont="1" applyFill="1" applyBorder="1" applyAlignment="1">
      <alignment horizontal="center" vertical="center" wrapText="1"/>
    </xf>
    <xf numFmtId="49" fontId="6" fillId="34" borderId="34" xfId="0" applyNumberFormat="1" applyFont="1" applyFill="1" applyBorder="1" applyAlignment="1" applyProtection="1">
      <alignment horizontal="center" vertical="center"/>
      <protection/>
    </xf>
    <xf numFmtId="49" fontId="3" fillId="34" borderId="11" xfId="0" applyNumberFormat="1" applyFont="1" applyFill="1" applyBorder="1" applyAlignment="1">
      <alignment horizontal="center" vertical="center" wrapText="1"/>
    </xf>
    <xf numFmtId="190" fontId="3" fillId="34" borderId="51" xfId="0" applyNumberFormat="1" applyFont="1" applyFill="1" applyBorder="1" applyAlignment="1" applyProtection="1">
      <alignment horizontal="center" vertical="center"/>
      <protection/>
    </xf>
    <xf numFmtId="49" fontId="6" fillId="34" borderId="66" xfId="0" applyNumberFormat="1" applyFont="1" applyFill="1" applyBorder="1" applyAlignment="1" applyProtection="1">
      <alignment horizontal="center" vertical="center"/>
      <protection/>
    </xf>
    <xf numFmtId="1" fontId="6" fillId="34" borderId="10" xfId="0" applyNumberFormat="1" applyFont="1" applyFill="1" applyBorder="1" applyAlignment="1" applyProtection="1">
      <alignment horizontal="center" vertical="center"/>
      <protection/>
    </xf>
    <xf numFmtId="1" fontId="6" fillId="34" borderId="10" xfId="0" applyNumberFormat="1" applyFont="1" applyFill="1" applyBorder="1" applyAlignment="1">
      <alignment horizontal="center" vertical="center" wrapText="1"/>
    </xf>
    <xf numFmtId="49" fontId="3" fillId="34" borderId="26" xfId="0" applyNumberFormat="1" applyFont="1" applyFill="1" applyBorder="1" applyAlignment="1">
      <alignment vertical="center" wrapText="1"/>
    </xf>
    <xf numFmtId="1" fontId="3" fillId="34" borderId="27" xfId="0" applyNumberFormat="1" applyFont="1" applyFill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vertical="center"/>
    </xf>
    <xf numFmtId="1" fontId="3" fillId="34" borderId="23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 wrapText="1"/>
    </xf>
    <xf numFmtId="1" fontId="3" fillId="34" borderId="25" xfId="0" applyNumberFormat="1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190" fontId="6" fillId="34" borderId="23" xfId="0" applyNumberFormat="1" applyFont="1" applyFill="1" applyBorder="1" applyAlignment="1" applyProtection="1">
      <alignment horizontal="center" vertical="center"/>
      <protection/>
    </xf>
    <xf numFmtId="49" fontId="3" fillId="34" borderId="26" xfId="0" applyNumberFormat="1" applyFont="1" applyFill="1" applyBorder="1" applyAlignment="1">
      <alignment horizontal="center" vertical="center" wrapText="1"/>
    </xf>
    <xf numFmtId="190" fontId="3" fillId="34" borderId="50" xfId="0" applyNumberFormat="1" applyFont="1" applyFill="1" applyBorder="1" applyAlignment="1">
      <alignment horizontal="center"/>
    </xf>
    <xf numFmtId="190" fontId="3" fillId="34" borderId="10" xfId="0" applyNumberFormat="1" applyFont="1" applyFill="1" applyBorder="1" applyAlignment="1">
      <alignment horizontal="center" vertical="center" wrapText="1"/>
    </xf>
    <xf numFmtId="1" fontId="6" fillId="34" borderId="25" xfId="0" applyNumberFormat="1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vertical="center" wrapText="1"/>
    </xf>
    <xf numFmtId="49" fontId="3" fillId="34" borderId="26" xfId="0" applyNumberFormat="1" applyFont="1" applyFill="1" applyBorder="1" applyAlignment="1">
      <alignment horizontal="left" vertical="center" wrapText="1"/>
    </xf>
    <xf numFmtId="49" fontId="3" fillId="33" borderId="26" xfId="0" applyNumberFormat="1" applyFont="1" applyFill="1" applyBorder="1" applyAlignment="1">
      <alignment horizontal="left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/>
    </xf>
    <xf numFmtId="49" fontId="3" fillId="34" borderId="19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vertical="center" wrapText="1"/>
    </xf>
    <xf numFmtId="0" fontId="27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33" fillId="34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4" fillId="0" borderId="0" xfId="54" applyFont="1" applyAlignment="1">
      <alignment horizontal="center"/>
      <protection/>
    </xf>
    <xf numFmtId="0" fontId="18" fillId="0" borderId="0" xfId="54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29" fillId="0" borderId="10" xfId="0" applyFont="1" applyBorder="1" applyAlignment="1">
      <alignment horizontal="center" vertical="center" textRotation="90"/>
    </xf>
    <xf numFmtId="0" fontId="29" fillId="0" borderId="10" xfId="0" applyFont="1" applyBorder="1" applyAlignment="1">
      <alignment horizontal="center" vertical="center"/>
    </xf>
    <xf numFmtId="190" fontId="5" fillId="0" borderId="12" xfId="54" applyNumberFormat="1" applyFont="1" applyBorder="1" applyAlignment="1">
      <alignment horizontal="center" wrapText="1"/>
      <protection/>
    </xf>
    <xf numFmtId="0" fontId="27" fillId="0" borderId="32" xfId="54" applyFont="1" applyBorder="1" applyAlignment="1">
      <alignment horizontal="center" wrapText="1"/>
      <protection/>
    </xf>
    <xf numFmtId="0" fontId="27" fillId="0" borderId="27" xfId="54" applyFont="1" applyBorder="1" applyAlignment="1">
      <alignment horizontal="center" wrapText="1"/>
      <protection/>
    </xf>
    <xf numFmtId="0" fontId="16" fillId="0" borderId="0" xfId="54" applyFont="1" applyBorder="1" applyAlignment="1">
      <alignment horizontal="left" wrapText="1"/>
      <protection/>
    </xf>
    <xf numFmtId="0" fontId="20" fillId="0" borderId="0" xfId="54" applyFont="1" applyAlignment="1">
      <alignment horizontal="left" wrapText="1"/>
      <protection/>
    </xf>
    <xf numFmtId="0" fontId="16" fillId="0" borderId="0" xfId="54" applyFont="1" applyAlignment="1">
      <alignment wrapText="1"/>
      <protection/>
    </xf>
    <xf numFmtId="0" fontId="24" fillId="0" borderId="0" xfId="54" applyFont="1" applyAlignment="1">
      <alignment wrapText="1"/>
      <protection/>
    </xf>
    <xf numFmtId="0" fontId="32" fillId="0" borderId="0" xfId="53" applyFont="1" applyBorder="1" applyAlignment="1">
      <alignment horizontal="center" vertical="center" wrapText="1"/>
      <protection/>
    </xf>
    <xf numFmtId="0" fontId="30" fillId="0" borderId="0" xfId="0" applyFont="1" applyBorder="1" applyAlignment="1">
      <alignment wrapText="1"/>
    </xf>
    <xf numFmtId="0" fontId="5" fillId="0" borderId="78" xfId="54" applyFont="1" applyBorder="1" applyAlignment="1">
      <alignment horizontal="center" vertical="center" wrapText="1"/>
      <protection/>
    </xf>
    <xf numFmtId="0" fontId="27" fillId="0" borderId="79" xfId="54" applyFont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left" wrapText="1"/>
      <protection/>
    </xf>
    <xf numFmtId="0" fontId="5" fillId="0" borderId="0" xfId="0" applyFont="1" applyAlignment="1">
      <alignment horizontal="left" vertical="center" wrapText="1"/>
    </xf>
    <xf numFmtId="0" fontId="16" fillId="0" borderId="0" xfId="55" applyFont="1" applyBorder="1" applyAlignment="1">
      <alignment horizontal="left" wrapText="1"/>
      <protection/>
    </xf>
    <xf numFmtId="0" fontId="5" fillId="0" borderId="0" xfId="54" applyFont="1" applyBorder="1" applyAlignment="1">
      <alignment horizontal="left" vertical="top" wrapText="1"/>
      <protection/>
    </xf>
    <xf numFmtId="0" fontId="16" fillId="0" borderId="0" xfId="54" applyFont="1" applyBorder="1" applyAlignment="1">
      <alignment horizontal="left" vertical="top" wrapText="1"/>
      <protection/>
    </xf>
    <xf numFmtId="0" fontId="29" fillId="0" borderId="12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1" fillId="0" borderId="0" xfId="54" applyFont="1" applyBorder="1" applyAlignment="1">
      <alignment horizontal="center"/>
      <protection/>
    </xf>
    <xf numFmtId="0" fontId="22" fillId="0" borderId="0" xfId="54" applyFont="1" applyAlignment="1">
      <alignment horizontal="center"/>
      <protection/>
    </xf>
    <xf numFmtId="0" fontId="26" fillId="0" borderId="0" xfId="0" applyFont="1" applyBorder="1" applyAlignment="1">
      <alignment horizontal="left"/>
    </xf>
    <xf numFmtId="0" fontId="7" fillId="0" borderId="15" xfId="53" applyFont="1" applyBorder="1" applyAlignment="1">
      <alignment horizontal="center" vertical="center" wrapText="1"/>
      <protection/>
    </xf>
    <xf numFmtId="0" fontId="27" fillId="0" borderId="15" xfId="54" applyFont="1" applyBorder="1" applyAlignment="1">
      <alignment horizontal="center" vertical="center" wrapText="1"/>
      <protection/>
    </xf>
    <xf numFmtId="0" fontId="27" fillId="0" borderId="16" xfId="54" applyFont="1" applyBorder="1" applyAlignment="1">
      <alignment horizontal="center" vertical="center" wrapText="1"/>
      <protection/>
    </xf>
    <xf numFmtId="0" fontId="27" fillId="0" borderId="0" xfId="54" applyFont="1" applyBorder="1" applyAlignment="1">
      <alignment horizontal="center" vertical="center" wrapText="1"/>
      <protection/>
    </xf>
    <xf numFmtId="0" fontId="27" fillId="0" borderId="0" xfId="54" applyFont="1" applyAlignment="1">
      <alignment horizontal="center" vertical="center" wrapText="1"/>
      <protection/>
    </xf>
    <xf numFmtId="0" fontId="27" fillId="0" borderId="60" xfId="54" applyFont="1" applyBorder="1" applyAlignment="1">
      <alignment horizontal="center" vertical="center" wrapText="1"/>
      <protection/>
    </xf>
    <xf numFmtId="0" fontId="27" fillId="0" borderId="17" xfId="54" applyFont="1" applyBorder="1" applyAlignment="1">
      <alignment horizontal="center" vertical="center" wrapText="1"/>
      <protection/>
    </xf>
    <xf numFmtId="0" fontId="27" fillId="0" borderId="18" xfId="54" applyFont="1" applyBorder="1" applyAlignment="1">
      <alignment horizontal="center" vertical="center" wrapText="1"/>
      <protection/>
    </xf>
    <xf numFmtId="0" fontId="7" fillId="0" borderId="40" xfId="53" applyFont="1" applyBorder="1" applyAlignment="1">
      <alignment horizontal="center" vertical="center" wrapText="1"/>
      <protection/>
    </xf>
    <xf numFmtId="0" fontId="27" fillId="0" borderId="15" xfId="54" applyFont="1" applyBorder="1" applyAlignment="1">
      <alignment wrapText="1"/>
      <protection/>
    </xf>
    <xf numFmtId="0" fontId="27" fillId="0" borderId="16" xfId="54" applyFont="1" applyBorder="1" applyAlignment="1">
      <alignment wrapText="1"/>
      <protection/>
    </xf>
    <xf numFmtId="0" fontId="27" fillId="0" borderId="62" xfId="54" applyFont="1" applyBorder="1" applyAlignment="1">
      <alignment wrapText="1"/>
      <protection/>
    </xf>
    <xf numFmtId="0" fontId="27" fillId="0" borderId="0" xfId="54" applyFont="1" applyAlignment="1">
      <alignment wrapText="1"/>
      <protection/>
    </xf>
    <xf numFmtId="0" fontId="27" fillId="0" borderId="60" xfId="54" applyFont="1" applyBorder="1" applyAlignment="1">
      <alignment wrapText="1"/>
      <protection/>
    </xf>
    <xf numFmtId="0" fontId="27" fillId="0" borderId="25" xfId="54" applyFont="1" applyBorder="1" applyAlignment="1">
      <alignment wrapText="1"/>
      <protection/>
    </xf>
    <xf numFmtId="0" fontId="27" fillId="0" borderId="17" xfId="54" applyFont="1" applyBorder="1" applyAlignment="1">
      <alignment wrapText="1"/>
      <protection/>
    </xf>
    <xf numFmtId="0" fontId="27" fillId="0" borderId="18" xfId="54" applyFont="1" applyBorder="1" applyAlignment="1">
      <alignment wrapText="1"/>
      <protection/>
    </xf>
    <xf numFmtId="0" fontId="29" fillId="0" borderId="1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28" fillId="0" borderId="0" xfId="0" applyFont="1" applyAlignment="1">
      <alignment wrapText="1"/>
    </xf>
    <xf numFmtId="0" fontId="28" fillId="0" borderId="0" xfId="0" applyFont="1" applyAlignment="1">
      <alignment/>
    </xf>
    <xf numFmtId="0" fontId="5" fillId="0" borderId="79" xfId="54" applyFont="1" applyBorder="1" applyAlignment="1">
      <alignment horizontal="center" wrapText="1"/>
      <protection/>
    </xf>
    <xf numFmtId="0" fontId="27" fillId="0" borderId="79" xfId="54" applyFont="1" applyBorder="1" applyAlignment="1">
      <alignment horizontal="center" wrapText="1"/>
      <protection/>
    </xf>
    <xf numFmtId="0" fontId="27" fillId="0" borderId="80" xfId="54" applyFont="1" applyBorder="1" applyAlignment="1">
      <alignment horizontal="center" wrapText="1"/>
      <protection/>
    </xf>
    <xf numFmtId="0" fontId="7" fillId="0" borderId="12" xfId="53" applyFont="1" applyBorder="1" applyAlignment="1">
      <alignment horizontal="center" vertical="center" wrapText="1"/>
      <protection/>
    </xf>
    <xf numFmtId="0" fontId="5" fillId="0" borderId="32" xfId="54" applyFont="1" applyBorder="1" applyAlignment="1">
      <alignment wrapText="1"/>
      <protection/>
    </xf>
    <xf numFmtId="0" fontId="5" fillId="0" borderId="27" xfId="54" applyFont="1" applyBorder="1" applyAlignment="1">
      <alignment wrapText="1"/>
      <protection/>
    </xf>
    <xf numFmtId="0" fontId="6" fillId="0" borderId="40" xfId="53" applyFont="1" applyBorder="1" applyAlignment="1">
      <alignment horizontal="center" vertical="center" wrapText="1"/>
      <protection/>
    </xf>
    <xf numFmtId="0" fontId="28" fillId="0" borderId="15" xfId="54" applyFont="1" applyBorder="1" applyAlignment="1">
      <alignment horizontal="center" vertical="center" wrapText="1"/>
      <protection/>
    </xf>
    <xf numFmtId="0" fontId="28" fillId="0" borderId="16" xfId="54" applyFont="1" applyBorder="1" applyAlignment="1">
      <alignment horizontal="center" vertical="center" wrapText="1"/>
      <protection/>
    </xf>
    <xf numFmtId="0" fontId="28" fillId="0" borderId="62" xfId="54" applyFont="1" applyBorder="1" applyAlignment="1">
      <alignment horizontal="center" vertical="center" wrapText="1"/>
      <protection/>
    </xf>
    <xf numFmtId="0" fontId="28" fillId="0" borderId="0" xfId="54" applyFont="1" applyAlignment="1">
      <alignment horizontal="center" vertical="center" wrapText="1"/>
      <protection/>
    </xf>
    <xf numFmtId="0" fontId="28" fillId="0" borderId="60" xfId="54" applyFont="1" applyBorder="1" applyAlignment="1">
      <alignment horizontal="center" vertical="center" wrapText="1"/>
      <protection/>
    </xf>
    <xf numFmtId="0" fontId="28" fillId="0" borderId="25" xfId="54" applyFont="1" applyBorder="1" applyAlignment="1">
      <alignment horizontal="center" vertical="center" wrapText="1"/>
      <protection/>
    </xf>
    <xf numFmtId="0" fontId="28" fillId="0" borderId="17" xfId="54" applyFont="1" applyBorder="1" applyAlignment="1">
      <alignment horizontal="center" vertical="center" wrapText="1"/>
      <protection/>
    </xf>
    <xf numFmtId="0" fontId="28" fillId="0" borderId="18" xfId="54" applyFont="1" applyBorder="1" applyAlignment="1">
      <alignment horizontal="center" vertical="center" wrapText="1"/>
      <protection/>
    </xf>
    <xf numFmtId="0" fontId="27" fillId="0" borderId="62" xfId="54" applyFont="1" applyBorder="1" applyAlignment="1">
      <alignment horizontal="center" vertical="center" wrapText="1"/>
      <protection/>
    </xf>
    <xf numFmtId="0" fontId="27" fillId="0" borderId="25" xfId="54" applyFont="1" applyBorder="1" applyAlignment="1">
      <alignment horizontal="center" vertical="center" wrapText="1"/>
      <protection/>
    </xf>
    <xf numFmtId="0" fontId="32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7" fillId="0" borderId="10" xfId="54" applyFont="1" applyBorder="1" applyAlignment="1">
      <alignment horizontal="center" vertical="center" wrapText="1"/>
      <protection/>
    </xf>
    <xf numFmtId="0" fontId="27" fillId="0" borderId="10" xfId="54" applyFont="1" applyBorder="1" applyAlignment="1">
      <alignment horizontal="center" vertical="center" wrapText="1"/>
      <protection/>
    </xf>
    <xf numFmtId="0" fontId="7" fillId="0" borderId="40" xfId="54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12" xfId="54" applyFont="1" applyBorder="1" applyAlignment="1">
      <alignment horizontal="center" vertical="center" wrapText="1"/>
      <protection/>
    </xf>
    <xf numFmtId="0" fontId="27" fillId="0" borderId="32" xfId="54" applyFont="1" applyBorder="1" applyAlignment="1">
      <alignment horizontal="center" vertical="center" wrapText="1"/>
      <protection/>
    </xf>
    <xf numFmtId="0" fontId="27" fillId="0" borderId="27" xfId="54" applyFont="1" applyBorder="1" applyAlignment="1">
      <alignment horizontal="center" vertical="center" wrapText="1"/>
      <protection/>
    </xf>
    <xf numFmtId="0" fontId="34" fillId="0" borderId="40" xfId="53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" fillId="0" borderId="0" xfId="53" applyFont="1" applyBorder="1" applyAlignment="1">
      <alignment horizontal="center" vertical="center" wrapText="1"/>
      <protection/>
    </xf>
    <xf numFmtId="0" fontId="28" fillId="0" borderId="0" xfId="0" applyFont="1" applyBorder="1" applyAlignment="1">
      <alignment wrapText="1"/>
    </xf>
    <xf numFmtId="0" fontId="32" fillId="0" borderId="40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62" xfId="0" applyFont="1" applyBorder="1" applyAlignment="1">
      <alignment horizontal="center" vertical="center" wrapText="1"/>
    </xf>
    <xf numFmtId="0" fontId="32" fillId="0" borderId="6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32" fillId="0" borderId="10" xfId="53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0" fontId="32" fillId="0" borderId="15" xfId="53" applyFont="1" applyBorder="1" applyAlignment="1">
      <alignment horizontal="center" vertical="center" wrapText="1"/>
      <protection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5" fillId="0" borderId="81" xfId="54" applyFont="1" applyBorder="1" applyAlignment="1">
      <alignment horizontal="center" vertical="center" wrapText="1"/>
      <protection/>
    </xf>
    <xf numFmtId="0" fontId="27" fillId="0" borderId="82" xfId="54" applyFont="1" applyBorder="1" applyAlignment="1">
      <alignment horizontal="center" vertical="center" wrapText="1"/>
      <protection/>
    </xf>
    <xf numFmtId="0" fontId="5" fillId="0" borderId="82" xfId="54" applyFont="1" applyBorder="1" applyAlignment="1">
      <alignment horizontal="center" wrapText="1"/>
      <protection/>
    </xf>
    <xf numFmtId="0" fontId="27" fillId="0" borderId="82" xfId="54" applyFont="1" applyBorder="1" applyAlignment="1">
      <alignment horizontal="center" wrapText="1"/>
      <protection/>
    </xf>
    <xf numFmtId="0" fontId="27" fillId="0" borderId="83" xfId="54" applyFont="1" applyBorder="1" applyAlignment="1">
      <alignment horizontal="center" wrapText="1"/>
      <protection/>
    </xf>
    <xf numFmtId="0" fontId="3" fillId="0" borderId="40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5" fillId="0" borderId="12" xfId="54" applyFont="1" applyBorder="1" applyAlignment="1">
      <alignment horizontal="center" wrapText="1"/>
      <protection/>
    </xf>
    <xf numFmtId="0" fontId="0" fillId="0" borderId="32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49" fontId="3" fillId="0" borderId="40" xfId="53" applyNumberFormat="1" applyFont="1" applyBorder="1" applyAlignment="1" applyProtection="1">
      <alignment horizontal="left" vertical="top" wrapText="1"/>
      <protection locked="0"/>
    </xf>
    <xf numFmtId="1" fontId="5" fillId="0" borderId="12" xfId="54" applyNumberFormat="1" applyFont="1" applyBorder="1" applyAlignment="1">
      <alignment horizontal="center" wrapText="1"/>
      <protection/>
    </xf>
    <xf numFmtId="0" fontId="5" fillId="0" borderId="82" xfId="54" applyFont="1" applyBorder="1" applyAlignment="1">
      <alignment horizontal="center" vertical="center" wrapText="1"/>
      <protection/>
    </xf>
    <xf numFmtId="0" fontId="27" fillId="0" borderId="83" xfId="54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27" fillId="0" borderId="32" xfId="54" applyFont="1" applyBorder="1" applyAlignment="1">
      <alignment vertical="center" wrapText="1"/>
      <protection/>
    </xf>
    <xf numFmtId="0" fontId="27" fillId="0" borderId="27" xfId="54" applyFont="1" applyBorder="1" applyAlignment="1">
      <alignment vertical="center" wrapText="1"/>
      <protection/>
    </xf>
    <xf numFmtId="0" fontId="2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49" fontId="26" fillId="0" borderId="0" xfId="53" applyNumberFormat="1" applyFont="1" applyBorder="1" applyAlignment="1">
      <alignment horizontal="left" vertical="top" wrapText="1"/>
      <protection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26" fillId="0" borderId="0" xfId="53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 wrapText="1"/>
    </xf>
    <xf numFmtId="0" fontId="5" fillId="0" borderId="81" xfId="54" applyFont="1" applyBorder="1" applyAlignment="1">
      <alignment horizontal="center" wrapText="1"/>
      <protection/>
    </xf>
    <xf numFmtId="1" fontId="5" fillId="0" borderId="12" xfId="54" applyNumberFormat="1" applyFont="1" applyBorder="1" applyAlignment="1">
      <alignment horizontal="center" vertical="center" wrapText="1"/>
      <protection/>
    </xf>
    <xf numFmtId="1" fontId="27" fillId="0" borderId="32" xfId="54" applyNumberFormat="1" applyFont="1" applyBorder="1" applyAlignment="1">
      <alignment horizontal="center" vertical="center" wrapText="1"/>
      <protection/>
    </xf>
    <xf numFmtId="1" fontId="27" fillId="0" borderId="27" xfId="54" applyNumberFormat="1" applyFont="1" applyBorder="1" applyAlignment="1">
      <alignment horizontal="center" vertical="center" wrapText="1"/>
      <protection/>
    </xf>
    <xf numFmtId="49" fontId="26" fillId="0" borderId="0" xfId="53" applyNumberFormat="1" applyFont="1" applyBorder="1" applyAlignment="1">
      <alignment horizontal="left" vertical="center" wrapText="1"/>
      <protection/>
    </xf>
    <xf numFmtId="0" fontId="5" fillId="0" borderId="17" xfId="0" applyFont="1" applyFill="1" applyBorder="1" applyAlignment="1">
      <alignment horizontal="center"/>
    </xf>
    <xf numFmtId="49" fontId="3" fillId="34" borderId="25" xfId="0" applyNumberFormat="1" applyFont="1" applyFill="1" applyBorder="1" applyAlignment="1">
      <alignment horizontal="center" vertical="center" wrapText="1"/>
    </xf>
    <xf numFmtId="49" fontId="3" fillId="34" borderId="77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30" xfId="0" applyNumberFormat="1" applyFont="1" applyFill="1" applyBorder="1" applyAlignment="1">
      <alignment horizontal="center" vertical="center" wrapText="1"/>
    </xf>
    <xf numFmtId="49" fontId="6" fillId="34" borderId="21" xfId="0" applyNumberFormat="1" applyFont="1" applyFill="1" applyBorder="1" applyAlignment="1">
      <alignment horizontal="center" vertical="center" wrapText="1"/>
    </xf>
    <xf numFmtId="49" fontId="6" fillId="34" borderId="29" xfId="0" applyNumberFormat="1" applyFont="1" applyFill="1" applyBorder="1" applyAlignment="1">
      <alignment horizontal="center" vertical="center" wrapText="1"/>
    </xf>
    <xf numFmtId="49" fontId="3" fillId="34" borderId="84" xfId="0" applyNumberFormat="1" applyFont="1" applyFill="1" applyBorder="1" applyAlignment="1">
      <alignment horizontal="center" wrapText="1"/>
    </xf>
    <xf numFmtId="49" fontId="3" fillId="34" borderId="85" xfId="0" applyNumberFormat="1" applyFont="1" applyFill="1" applyBorder="1" applyAlignment="1">
      <alignment horizontal="center" wrapText="1"/>
    </xf>
    <xf numFmtId="49" fontId="3" fillId="34" borderId="17" xfId="0" applyNumberFormat="1" applyFont="1" applyFill="1" applyBorder="1" applyAlignment="1">
      <alignment horizontal="center" vertical="center" wrapText="1"/>
    </xf>
    <xf numFmtId="49" fontId="3" fillId="34" borderId="44" xfId="0" applyNumberFormat="1" applyFont="1" applyFill="1" applyBorder="1" applyAlignment="1">
      <alignment horizontal="center" vertical="center" wrapText="1"/>
    </xf>
    <xf numFmtId="49" fontId="3" fillId="34" borderId="68" xfId="0" applyNumberFormat="1" applyFont="1" applyFill="1" applyBorder="1" applyAlignment="1">
      <alignment horizontal="center" vertical="center" wrapText="1"/>
    </xf>
    <xf numFmtId="49" fontId="3" fillId="34" borderId="43" xfId="0" applyNumberFormat="1" applyFont="1" applyFill="1" applyBorder="1" applyAlignment="1">
      <alignment horizontal="center" vertical="center" wrapText="1"/>
    </xf>
    <xf numFmtId="49" fontId="3" fillId="34" borderId="32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30" xfId="0" applyNumberFormat="1" applyFont="1" applyFill="1" applyBorder="1" applyAlignment="1">
      <alignment horizontal="center" vertical="center" wrapText="1"/>
    </xf>
    <xf numFmtId="49" fontId="3" fillId="34" borderId="43" xfId="0" applyNumberFormat="1" applyFont="1" applyFill="1" applyBorder="1" applyAlignment="1">
      <alignment horizontal="center" vertical="center" wrapText="1"/>
    </xf>
    <xf numFmtId="49" fontId="3" fillId="33" borderId="43" xfId="0" applyNumberFormat="1" applyFont="1" applyFill="1" applyBorder="1" applyAlignment="1">
      <alignment horizontal="center" vertical="center" wrapText="1"/>
    </xf>
    <xf numFmtId="49" fontId="3" fillId="33" borderId="30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6" fillId="34" borderId="21" xfId="0" applyNumberFormat="1" applyFont="1" applyFill="1" applyBorder="1" applyAlignment="1">
      <alignment horizontal="center" vertical="center" wrapText="1"/>
    </xf>
    <xf numFmtId="49" fontId="6" fillId="34" borderId="29" xfId="0" applyNumberFormat="1" applyFont="1" applyFill="1" applyBorder="1" applyAlignment="1">
      <alignment horizontal="center" vertical="center" wrapText="1"/>
    </xf>
    <xf numFmtId="49" fontId="6" fillId="34" borderId="43" xfId="0" applyNumberFormat="1" applyFont="1" applyFill="1" applyBorder="1" applyAlignment="1">
      <alignment horizontal="center" vertical="center" wrapText="1"/>
    </xf>
    <xf numFmtId="49" fontId="6" fillId="34" borderId="30" xfId="0" applyNumberFormat="1" applyFont="1" applyFill="1" applyBorder="1" applyAlignment="1">
      <alignment horizontal="center" vertical="center" wrapText="1"/>
    </xf>
    <xf numFmtId="49" fontId="6" fillId="34" borderId="43" xfId="0" applyNumberFormat="1" applyFont="1" applyFill="1" applyBorder="1" applyAlignment="1">
      <alignment horizontal="center" vertical="center" wrapText="1"/>
    </xf>
    <xf numFmtId="49" fontId="6" fillId="34" borderId="32" xfId="0" applyNumberFormat="1" applyFont="1" applyFill="1" applyBorder="1" applyAlignment="1">
      <alignment horizontal="center" vertical="center" wrapText="1"/>
    </xf>
    <xf numFmtId="49" fontId="6" fillId="34" borderId="30" xfId="0" applyNumberFormat="1" applyFont="1" applyFill="1" applyBorder="1" applyAlignment="1">
      <alignment horizontal="center" vertical="center" wrapText="1"/>
    </xf>
    <xf numFmtId="49" fontId="6" fillId="34" borderId="12" xfId="0" applyNumberFormat="1" applyFont="1" applyFill="1" applyBorder="1" applyAlignment="1" applyProtection="1">
      <alignment horizontal="center" vertical="center"/>
      <protection/>
    </xf>
    <xf numFmtId="49" fontId="6" fillId="34" borderId="30" xfId="0" applyNumberFormat="1" applyFont="1" applyFill="1" applyBorder="1" applyAlignment="1" applyProtection="1">
      <alignment horizontal="center" vertical="center"/>
      <protection/>
    </xf>
    <xf numFmtId="49" fontId="6" fillId="34" borderId="71" xfId="0" applyNumberFormat="1" applyFont="1" applyFill="1" applyBorder="1" applyAlignment="1" applyProtection="1">
      <alignment horizontal="center" vertical="center"/>
      <protection/>
    </xf>
    <xf numFmtId="49" fontId="6" fillId="34" borderId="68" xfId="0" applyNumberFormat="1" applyFont="1" applyFill="1" applyBorder="1" applyAlignment="1" applyProtection="1">
      <alignment horizontal="center" vertical="center"/>
      <protection/>
    </xf>
    <xf numFmtId="49" fontId="6" fillId="34" borderId="74" xfId="0" applyNumberFormat="1" applyFont="1" applyFill="1" applyBorder="1" applyAlignment="1" applyProtection="1">
      <alignment horizontal="center" vertical="center"/>
      <protection/>
    </xf>
    <xf numFmtId="49" fontId="6" fillId="34" borderId="73" xfId="0" applyNumberFormat="1" applyFont="1" applyFill="1" applyBorder="1" applyAlignment="1" applyProtection="1">
      <alignment horizontal="center" vertical="center"/>
      <protection/>
    </xf>
    <xf numFmtId="49" fontId="6" fillId="34" borderId="86" xfId="0" applyNumberFormat="1" applyFont="1" applyFill="1" applyBorder="1" applyAlignment="1" applyProtection="1">
      <alignment horizontal="center" vertical="center"/>
      <protection/>
    </xf>
    <xf numFmtId="49" fontId="6" fillId="34" borderId="87" xfId="0" applyNumberFormat="1" applyFont="1" applyFill="1" applyBorder="1" applyAlignment="1" applyProtection="1">
      <alignment horizontal="center" vertical="center"/>
      <protection/>
    </xf>
    <xf numFmtId="49" fontId="6" fillId="34" borderId="88" xfId="0" applyNumberFormat="1" applyFont="1" applyFill="1" applyBorder="1" applyAlignment="1" applyProtection="1">
      <alignment horizontal="center" vertical="center"/>
      <protection/>
    </xf>
    <xf numFmtId="49" fontId="6" fillId="34" borderId="89" xfId="0" applyNumberFormat="1" applyFont="1" applyFill="1" applyBorder="1" applyAlignment="1" applyProtection="1">
      <alignment horizontal="center" vertical="center"/>
      <protection/>
    </xf>
    <xf numFmtId="49" fontId="3" fillId="34" borderId="32" xfId="0" applyNumberFormat="1" applyFont="1" applyFill="1" applyBorder="1" applyAlignment="1">
      <alignment horizontal="center" vertical="center" wrapText="1"/>
    </xf>
    <xf numFmtId="49" fontId="6" fillId="34" borderId="44" xfId="0" applyNumberFormat="1" applyFont="1" applyFill="1" applyBorder="1" applyAlignment="1">
      <alignment horizontal="center" vertical="center" wrapText="1"/>
    </xf>
    <xf numFmtId="49" fontId="6" fillId="34" borderId="90" xfId="0" applyNumberFormat="1" applyFont="1" applyFill="1" applyBorder="1" applyAlignment="1">
      <alignment horizontal="center" vertical="center" wrapText="1"/>
    </xf>
    <xf numFmtId="49" fontId="6" fillId="34" borderId="68" xfId="0" applyNumberFormat="1" applyFont="1" applyFill="1" applyBorder="1" applyAlignment="1">
      <alignment horizontal="center" vertical="center" wrapText="1"/>
    </xf>
    <xf numFmtId="49" fontId="6" fillId="34" borderId="84" xfId="0" applyNumberFormat="1" applyFont="1" applyFill="1" applyBorder="1" applyAlignment="1">
      <alignment horizontal="center" vertical="center"/>
    </xf>
    <xf numFmtId="49" fontId="6" fillId="34" borderId="85" xfId="0" applyNumberFormat="1" applyFont="1" applyFill="1" applyBorder="1" applyAlignment="1">
      <alignment horizontal="center" vertical="center"/>
    </xf>
    <xf numFmtId="49" fontId="12" fillId="34" borderId="74" xfId="0" applyNumberFormat="1" applyFont="1" applyFill="1" applyBorder="1" applyAlignment="1" applyProtection="1">
      <alignment horizontal="center" vertical="center"/>
      <protection/>
    </xf>
    <xf numFmtId="49" fontId="12" fillId="34" borderId="73" xfId="0" applyNumberFormat="1" applyFont="1" applyFill="1" applyBorder="1" applyAlignment="1" applyProtection="1">
      <alignment horizontal="center" vertical="center"/>
      <protection/>
    </xf>
    <xf numFmtId="49" fontId="6" fillId="34" borderId="91" xfId="0" applyNumberFormat="1" applyFont="1" applyFill="1" applyBorder="1" applyAlignment="1">
      <alignment horizontal="center" vertical="center" wrapText="1"/>
    </xf>
    <xf numFmtId="49" fontId="6" fillId="34" borderId="17" xfId="0" applyNumberFormat="1" applyFont="1" applyFill="1" applyBorder="1" applyAlignment="1">
      <alignment horizontal="center" vertical="center" wrapText="1"/>
    </xf>
    <xf numFmtId="49" fontId="6" fillId="34" borderId="77" xfId="0" applyNumberFormat="1" applyFont="1" applyFill="1" applyBorder="1" applyAlignment="1">
      <alignment horizontal="center" vertical="center" wrapText="1"/>
    </xf>
    <xf numFmtId="1" fontId="6" fillId="34" borderId="92" xfId="0" applyNumberFormat="1" applyFont="1" applyFill="1" applyBorder="1" applyAlignment="1">
      <alignment horizontal="center" vertical="center" wrapText="1"/>
    </xf>
    <xf numFmtId="1" fontId="6" fillId="34" borderId="93" xfId="0" applyNumberFormat="1" applyFont="1" applyFill="1" applyBorder="1" applyAlignment="1">
      <alignment horizontal="center" vertical="center" wrapText="1"/>
    </xf>
    <xf numFmtId="0" fontId="12" fillId="32" borderId="55" xfId="0" applyNumberFormat="1" applyFont="1" applyFill="1" applyBorder="1" applyAlignment="1" applyProtection="1">
      <alignment horizontal="center" vertical="center" wrapText="1"/>
      <protection/>
    </xf>
    <xf numFmtId="0" fontId="12" fillId="32" borderId="56" xfId="0" applyNumberFormat="1" applyFont="1" applyFill="1" applyBorder="1" applyAlignment="1" applyProtection="1">
      <alignment horizontal="center" vertical="center" wrapText="1"/>
      <protection/>
    </xf>
    <xf numFmtId="0" fontId="12" fillId="32" borderId="67" xfId="0" applyNumberFormat="1" applyFont="1" applyFill="1" applyBorder="1" applyAlignment="1" applyProtection="1">
      <alignment horizontal="center" vertical="center" wrapText="1"/>
      <protection/>
    </xf>
    <xf numFmtId="49" fontId="6" fillId="34" borderId="21" xfId="0" applyNumberFormat="1" applyFont="1" applyFill="1" applyBorder="1" applyAlignment="1" applyProtection="1">
      <alignment horizontal="center" vertical="center"/>
      <protection/>
    </xf>
    <xf numFmtId="49" fontId="6" fillId="34" borderId="85" xfId="0" applyNumberFormat="1" applyFont="1" applyFill="1" applyBorder="1" applyAlignment="1" applyProtection="1">
      <alignment horizontal="center" vertical="center"/>
      <protection/>
    </xf>
    <xf numFmtId="49" fontId="6" fillId="34" borderId="40" xfId="0" applyNumberFormat="1" applyFont="1" applyFill="1" applyBorder="1" applyAlignment="1">
      <alignment horizontal="center" vertical="center" wrapText="1"/>
    </xf>
    <xf numFmtId="49" fontId="6" fillId="34" borderId="94" xfId="0" applyNumberFormat="1" applyFont="1" applyFill="1" applyBorder="1" applyAlignment="1">
      <alignment horizontal="center" vertical="center" wrapText="1"/>
    </xf>
    <xf numFmtId="49" fontId="6" fillId="34" borderId="74" xfId="0" applyNumberFormat="1" applyFont="1" applyFill="1" applyBorder="1" applyAlignment="1">
      <alignment horizontal="center" vertical="center" wrapText="1"/>
    </xf>
    <xf numFmtId="49" fontId="6" fillId="34" borderId="73" xfId="0" applyNumberFormat="1" applyFont="1" applyFill="1" applyBorder="1" applyAlignment="1">
      <alignment horizontal="center" vertical="center" wrapText="1"/>
    </xf>
    <xf numFmtId="49" fontId="3" fillId="34" borderId="40" xfId="0" applyNumberFormat="1" applyFont="1" applyFill="1" applyBorder="1" applyAlignment="1">
      <alignment horizontal="center" vertical="center" wrapText="1"/>
    </xf>
    <xf numFmtId="49" fontId="3" fillId="34" borderId="94" xfId="0" applyNumberFormat="1" applyFont="1" applyFill="1" applyBorder="1" applyAlignment="1">
      <alignment horizontal="center" vertical="center" wrapText="1"/>
    </xf>
    <xf numFmtId="49" fontId="6" fillId="34" borderId="12" xfId="0" applyNumberFormat="1" applyFont="1" applyFill="1" applyBorder="1" applyAlignment="1">
      <alignment horizontal="center" vertical="center" wrapText="1"/>
    </xf>
    <xf numFmtId="49" fontId="6" fillId="34" borderId="31" xfId="0" applyNumberFormat="1" applyFont="1" applyFill="1" applyBorder="1" applyAlignment="1">
      <alignment horizontal="center" vertical="center" wrapText="1"/>
    </xf>
    <xf numFmtId="200" fontId="3" fillId="34" borderId="10" xfId="0" applyNumberFormat="1" applyFont="1" applyFill="1" applyBorder="1" applyAlignment="1" applyProtection="1">
      <alignment horizontal="center" vertical="center"/>
      <protection/>
    </xf>
    <xf numFmtId="200" fontId="3" fillId="34" borderId="26" xfId="0" applyNumberFormat="1" applyFont="1" applyFill="1" applyBorder="1" applyAlignment="1" applyProtection="1">
      <alignment horizontal="center" vertical="center"/>
      <protection/>
    </xf>
    <xf numFmtId="200" fontId="3" fillId="34" borderId="21" xfId="0" applyNumberFormat="1" applyFont="1" applyFill="1" applyBorder="1" applyAlignment="1" applyProtection="1">
      <alignment horizontal="center" vertical="center"/>
      <protection/>
    </xf>
    <xf numFmtId="200" fontId="3" fillId="34" borderId="29" xfId="0" applyNumberFormat="1" applyFont="1" applyFill="1" applyBorder="1" applyAlignment="1" applyProtection="1">
      <alignment horizontal="center" vertical="center"/>
      <protection/>
    </xf>
    <xf numFmtId="201" fontId="3" fillId="34" borderId="71" xfId="0" applyNumberFormat="1" applyFont="1" applyFill="1" applyBorder="1" applyAlignment="1" applyProtection="1">
      <alignment horizontal="center" vertical="center"/>
      <protection/>
    </xf>
    <xf numFmtId="201" fontId="3" fillId="34" borderId="69" xfId="0" applyNumberFormat="1" applyFont="1" applyFill="1" applyBorder="1" applyAlignment="1" applyProtection="1">
      <alignment horizontal="center" vertical="center"/>
      <protection/>
    </xf>
    <xf numFmtId="0" fontId="6" fillId="32" borderId="55" xfId="0" applyFont="1" applyFill="1" applyBorder="1" applyAlignment="1">
      <alignment horizontal="right" vertical="center" wrapText="1"/>
    </xf>
    <xf numFmtId="0" fontId="6" fillId="32" borderId="67" xfId="0" applyFont="1" applyFill="1" applyBorder="1" applyAlignment="1">
      <alignment horizontal="right" vertical="center" wrapText="1"/>
    </xf>
    <xf numFmtId="0" fontId="6" fillId="32" borderId="84" xfId="0" applyNumberFormat="1" applyFont="1" applyFill="1" applyBorder="1" applyAlignment="1" applyProtection="1">
      <alignment horizontal="right" vertical="center"/>
      <protection/>
    </xf>
    <xf numFmtId="0" fontId="6" fillId="32" borderId="85" xfId="0" applyNumberFormat="1" applyFont="1" applyFill="1" applyBorder="1" applyAlignment="1" applyProtection="1">
      <alignment horizontal="right" vertical="center"/>
      <protection/>
    </xf>
    <xf numFmtId="188" fontId="3" fillId="34" borderId="38" xfId="0" applyNumberFormat="1" applyFont="1" applyFill="1" applyBorder="1" applyAlignment="1" applyProtection="1">
      <alignment horizontal="center" vertical="center" wrapText="1"/>
      <protection/>
    </xf>
    <xf numFmtId="188" fontId="3" fillId="34" borderId="62" xfId="0" applyNumberFormat="1" applyFont="1" applyFill="1" applyBorder="1" applyAlignment="1" applyProtection="1">
      <alignment horizontal="center" vertical="center" wrapText="1"/>
      <protection/>
    </xf>
    <xf numFmtId="49" fontId="3" fillId="32" borderId="59" xfId="0" applyNumberFormat="1" applyFont="1" applyFill="1" applyBorder="1" applyAlignment="1" applyProtection="1">
      <alignment horizontal="center" vertical="center" textRotation="90"/>
      <protection/>
    </xf>
    <xf numFmtId="49" fontId="3" fillId="32" borderId="34" xfId="0" applyNumberFormat="1" applyFont="1" applyFill="1" applyBorder="1" applyAlignment="1" applyProtection="1">
      <alignment horizontal="center" vertical="center" textRotation="90"/>
      <protection/>
    </xf>
    <xf numFmtId="188" fontId="3" fillId="34" borderId="40" xfId="0" applyNumberFormat="1" applyFont="1" applyFill="1" applyBorder="1" applyAlignment="1" applyProtection="1">
      <alignment horizontal="center" vertical="center" textRotation="90" wrapText="1"/>
      <protection/>
    </xf>
    <xf numFmtId="188" fontId="3" fillId="34" borderId="62" xfId="0" applyNumberFormat="1" applyFont="1" applyFill="1" applyBorder="1" applyAlignment="1" applyProtection="1">
      <alignment horizontal="center" vertical="center" textRotation="90" wrapText="1"/>
      <protection/>
    </xf>
    <xf numFmtId="188" fontId="6" fillId="32" borderId="84" xfId="0" applyNumberFormat="1" applyFont="1" applyFill="1" applyBorder="1" applyAlignment="1" applyProtection="1">
      <alignment horizontal="center" vertical="center"/>
      <protection/>
    </xf>
    <xf numFmtId="188" fontId="6" fillId="32" borderId="36" xfId="0" applyNumberFormat="1" applyFont="1" applyFill="1" applyBorder="1" applyAlignment="1" applyProtection="1">
      <alignment horizontal="center" vertical="center"/>
      <protection/>
    </xf>
    <xf numFmtId="188" fontId="6" fillId="32" borderId="85" xfId="0" applyNumberFormat="1" applyFont="1" applyFill="1" applyBorder="1" applyAlignment="1" applyProtection="1">
      <alignment horizontal="center" vertical="center"/>
      <protection/>
    </xf>
    <xf numFmtId="0" fontId="3" fillId="34" borderId="43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 applyProtection="1">
      <alignment horizontal="right" vertical="center"/>
      <protection/>
    </xf>
    <xf numFmtId="0" fontId="3" fillId="32" borderId="10" xfId="0" applyFont="1" applyFill="1" applyBorder="1" applyAlignment="1" applyProtection="1">
      <alignment horizontal="right" vertical="center"/>
      <protection/>
    </xf>
    <xf numFmtId="0" fontId="3" fillId="32" borderId="12" xfId="0" applyFont="1" applyFill="1" applyBorder="1" applyAlignment="1" applyProtection="1">
      <alignment horizontal="right" vertical="center"/>
      <protection/>
    </xf>
    <xf numFmtId="0" fontId="3" fillId="34" borderId="42" xfId="0" applyFont="1" applyFill="1" applyBorder="1" applyAlignment="1">
      <alignment horizontal="center" vertical="center" wrapText="1"/>
    </xf>
    <xf numFmtId="0" fontId="3" fillId="34" borderId="73" xfId="0" applyFont="1" applyFill="1" applyBorder="1" applyAlignment="1">
      <alignment horizontal="center" vertical="center" wrapText="1"/>
    </xf>
    <xf numFmtId="0" fontId="31" fillId="32" borderId="84" xfId="0" applyNumberFormat="1" applyFont="1" applyFill="1" applyBorder="1" applyAlignment="1" applyProtection="1">
      <alignment horizontal="center" vertical="center"/>
      <protection/>
    </xf>
    <xf numFmtId="0" fontId="31" fillId="32" borderId="36" xfId="0" applyNumberFormat="1" applyFont="1" applyFill="1" applyBorder="1" applyAlignment="1" applyProtection="1">
      <alignment horizontal="center" vertical="center"/>
      <protection/>
    </xf>
    <xf numFmtId="0" fontId="31" fillId="32" borderId="29" xfId="0" applyNumberFormat="1" applyFont="1" applyFill="1" applyBorder="1" applyAlignment="1" applyProtection="1">
      <alignment horizontal="center" vertical="center"/>
      <protection/>
    </xf>
    <xf numFmtId="0" fontId="6" fillId="32" borderId="19" xfId="0" applyNumberFormat="1" applyFont="1" applyFill="1" applyBorder="1" applyAlignment="1" applyProtection="1">
      <alignment horizontal="right" vertical="center"/>
      <protection/>
    </xf>
    <xf numFmtId="0" fontId="6" fillId="34" borderId="41" xfId="0" applyNumberFormat="1" applyFont="1" applyFill="1" applyBorder="1" applyAlignment="1" applyProtection="1">
      <alignment horizontal="right" vertical="center"/>
      <protection/>
    </xf>
    <xf numFmtId="190" fontId="3" fillId="34" borderId="53" xfId="0" applyNumberFormat="1" applyFont="1" applyFill="1" applyBorder="1" applyAlignment="1" applyProtection="1">
      <alignment horizontal="center" vertical="center" textRotation="90" wrapText="1"/>
      <protection/>
    </xf>
    <xf numFmtId="190" fontId="3" fillId="34" borderId="63" xfId="0" applyNumberFormat="1" applyFont="1" applyFill="1" applyBorder="1" applyAlignment="1" applyProtection="1">
      <alignment horizontal="center" vertical="center" textRotation="90" wrapText="1"/>
      <protection/>
    </xf>
    <xf numFmtId="189" fontId="5" fillId="34" borderId="12" xfId="0" applyNumberFormat="1" applyFont="1" applyFill="1" applyBorder="1" applyAlignment="1">
      <alignment horizontal="center" vertical="center"/>
    </xf>
    <xf numFmtId="189" fontId="5" fillId="34" borderId="32" xfId="0" applyNumberFormat="1" applyFont="1" applyFill="1" applyBorder="1" applyAlignment="1">
      <alignment horizontal="center" vertical="center"/>
    </xf>
    <xf numFmtId="189" fontId="5" fillId="34" borderId="95" xfId="0" applyNumberFormat="1" applyFont="1" applyFill="1" applyBorder="1" applyAlignment="1">
      <alignment horizontal="center" vertical="center"/>
    </xf>
    <xf numFmtId="49" fontId="3" fillId="34" borderId="31" xfId="0" applyNumberFormat="1" applyFont="1" applyFill="1" applyBorder="1" applyAlignment="1" applyProtection="1">
      <alignment horizontal="center" vertical="center" textRotation="90" wrapText="1"/>
      <protection/>
    </xf>
    <xf numFmtId="49" fontId="3" fillId="34" borderId="63" xfId="0" applyNumberFormat="1" applyFont="1" applyFill="1" applyBorder="1" applyAlignment="1" applyProtection="1">
      <alignment horizontal="center" vertical="center" textRotation="90" wrapText="1"/>
      <protection/>
    </xf>
    <xf numFmtId="0" fontId="6" fillId="32" borderId="42" xfId="0" applyNumberFormat="1" applyFont="1" applyFill="1" applyBorder="1" applyAlignment="1" applyProtection="1">
      <alignment horizontal="center" vertical="center" wrapText="1"/>
      <protection/>
    </xf>
    <xf numFmtId="0" fontId="0" fillId="32" borderId="96" xfId="0" applyFont="1" applyFill="1" applyBorder="1" applyAlignment="1">
      <alignment horizontal="center" vertical="center" wrapText="1"/>
    </xf>
    <xf numFmtId="1" fontId="3" fillId="32" borderId="22" xfId="0" applyNumberFormat="1" applyFont="1" applyFill="1" applyBorder="1" applyAlignment="1">
      <alignment horizontal="right" vertical="center"/>
    </xf>
    <xf numFmtId="1" fontId="3" fillId="32" borderId="23" xfId="0" applyNumberFormat="1" applyFont="1" applyFill="1" applyBorder="1" applyAlignment="1">
      <alignment horizontal="right" vertical="center"/>
    </xf>
    <xf numFmtId="1" fontId="3" fillId="32" borderId="25" xfId="0" applyNumberFormat="1" applyFont="1" applyFill="1" applyBorder="1" applyAlignment="1">
      <alignment horizontal="right" vertical="center"/>
    </xf>
    <xf numFmtId="0" fontId="12" fillId="34" borderId="0" xfId="0" applyNumberFormat="1" applyFont="1" applyFill="1" applyBorder="1" applyAlignment="1" applyProtection="1">
      <alignment horizontal="center" vertical="center"/>
      <protection/>
    </xf>
    <xf numFmtId="0" fontId="12" fillId="34" borderId="45" xfId="0" applyNumberFormat="1" applyFont="1" applyFill="1" applyBorder="1" applyAlignment="1" applyProtection="1">
      <alignment horizontal="center" vertical="center"/>
      <protection/>
    </xf>
    <xf numFmtId="0" fontId="12" fillId="34" borderId="76" xfId="0" applyNumberFormat="1" applyFont="1" applyFill="1" applyBorder="1" applyAlignment="1" applyProtection="1">
      <alignment horizontal="center" vertical="center"/>
      <protection/>
    </xf>
    <xf numFmtId="0" fontId="3" fillId="34" borderId="32" xfId="0" applyFont="1" applyFill="1" applyBorder="1" applyAlignment="1">
      <alignment horizontal="center" vertical="center" wrapText="1"/>
    </xf>
    <xf numFmtId="188" fontId="3" fillId="34" borderId="43" xfId="0" applyNumberFormat="1" applyFont="1" applyFill="1" applyBorder="1" applyAlignment="1" applyProtection="1">
      <alignment horizontal="center" vertical="center"/>
      <protection/>
    </xf>
    <xf numFmtId="188" fontId="3" fillId="34" borderId="32" xfId="0" applyNumberFormat="1" applyFont="1" applyFill="1" applyBorder="1" applyAlignment="1" applyProtection="1">
      <alignment horizontal="center" vertical="center"/>
      <protection/>
    </xf>
    <xf numFmtId="188" fontId="3" fillId="34" borderId="44" xfId="0" applyNumberFormat="1" applyFont="1" applyFill="1" applyBorder="1" applyAlignment="1" applyProtection="1">
      <alignment horizontal="center" vertical="center"/>
      <protection/>
    </xf>
    <xf numFmtId="188" fontId="3" fillId="34" borderId="90" xfId="0" applyNumberFormat="1" applyFont="1" applyFill="1" applyBorder="1" applyAlignment="1" applyProtection="1">
      <alignment horizontal="center" vertical="center"/>
      <protection/>
    </xf>
    <xf numFmtId="188" fontId="3" fillId="34" borderId="30" xfId="0" applyNumberFormat="1" applyFont="1" applyFill="1" applyBorder="1" applyAlignment="1" applyProtection="1">
      <alignment horizontal="center" vertical="center"/>
      <protection/>
    </xf>
    <xf numFmtId="1" fontId="3" fillId="34" borderId="16" xfId="0" applyNumberFormat="1" applyFont="1" applyFill="1" applyBorder="1" applyAlignment="1" applyProtection="1">
      <alignment horizontal="center" vertical="center" textRotation="90" wrapText="1"/>
      <protection/>
    </xf>
    <xf numFmtId="1" fontId="3" fillId="34" borderId="60" xfId="0" applyNumberFormat="1" applyFont="1" applyFill="1" applyBorder="1" applyAlignment="1" applyProtection="1">
      <alignment horizontal="center" vertical="center" textRotation="90" wrapText="1"/>
      <protection/>
    </xf>
    <xf numFmtId="1" fontId="3" fillId="34" borderId="53" xfId="0" applyNumberFormat="1" applyFont="1" applyFill="1" applyBorder="1" applyAlignment="1" applyProtection="1">
      <alignment horizontal="center" vertical="center" textRotation="90" wrapText="1"/>
      <protection/>
    </xf>
    <xf numFmtId="1" fontId="3" fillId="34" borderId="63" xfId="0" applyNumberFormat="1" applyFont="1" applyFill="1" applyBorder="1" applyAlignment="1" applyProtection="1">
      <alignment horizontal="center" vertical="center" textRotation="90" wrapText="1"/>
      <protection/>
    </xf>
    <xf numFmtId="1" fontId="3" fillId="34" borderId="39" xfId="0" applyNumberFormat="1" applyFont="1" applyFill="1" applyBorder="1" applyAlignment="1" applyProtection="1">
      <alignment horizontal="center" vertical="center" wrapText="1"/>
      <protection/>
    </xf>
    <xf numFmtId="1" fontId="3" fillId="34" borderId="47" xfId="0" applyNumberFormat="1" applyFont="1" applyFill="1" applyBorder="1" applyAlignment="1" applyProtection="1">
      <alignment horizontal="center" vertical="center" wrapText="1"/>
      <protection/>
    </xf>
    <xf numFmtId="1" fontId="3" fillId="34" borderId="11" xfId="0" applyNumberFormat="1" applyFont="1" applyFill="1" applyBorder="1" applyAlignment="1" applyProtection="1">
      <alignment horizontal="center" vertical="center" wrapText="1"/>
      <protection/>
    </xf>
    <xf numFmtId="1" fontId="3" fillId="34" borderId="26" xfId="0" applyNumberFormat="1" applyFont="1" applyFill="1" applyBorder="1" applyAlignment="1" applyProtection="1">
      <alignment horizontal="center" vertical="center" wrapText="1"/>
      <protection/>
    </xf>
    <xf numFmtId="1" fontId="3" fillId="34" borderId="10" xfId="0" applyNumberFormat="1" applyFont="1" applyFill="1" applyBorder="1" applyAlignment="1" applyProtection="1">
      <alignment horizontal="center" vertical="center" textRotation="90" wrapText="1"/>
      <protection/>
    </xf>
    <xf numFmtId="190" fontId="6" fillId="34" borderId="12" xfId="0" applyNumberFormat="1" applyFont="1" applyFill="1" applyBorder="1" applyAlignment="1" applyProtection="1">
      <alignment horizontal="center" vertical="center"/>
      <protection locked="0"/>
    </xf>
    <xf numFmtId="190" fontId="6" fillId="34" borderId="32" xfId="0" applyNumberFormat="1" applyFont="1" applyFill="1" applyBorder="1" applyAlignment="1" applyProtection="1">
      <alignment horizontal="center" vertical="center"/>
      <protection locked="0"/>
    </xf>
    <xf numFmtId="190" fontId="6" fillId="34" borderId="27" xfId="0" applyNumberFormat="1" applyFont="1" applyFill="1" applyBorder="1" applyAlignment="1" applyProtection="1">
      <alignment horizontal="center" vertical="center"/>
      <protection locked="0"/>
    </xf>
    <xf numFmtId="188" fontId="6" fillId="34" borderId="0" xfId="0" applyNumberFormat="1" applyFont="1" applyFill="1" applyBorder="1" applyAlignment="1" applyProtection="1">
      <alignment horizontal="center" vertical="center"/>
      <protection/>
    </xf>
    <xf numFmtId="188" fontId="3" fillId="34" borderId="12" xfId="0" applyNumberFormat="1" applyFont="1" applyFill="1" applyBorder="1" applyAlignment="1" applyProtection="1">
      <alignment horizontal="center" vertical="center"/>
      <protection/>
    </xf>
    <xf numFmtId="200" fontId="3" fillId="34" borderId="11" xfId="0" applyNumberFormat="1" applyFont="1" applyFill="1" applyBorder="1" applyAlignment="1" applyProtection="1">
      <alignment horizontal="center" vertical="center"/>
      <protection/>
    </xf>
    <xf numFmtId="0" fontId="6" fillId="32" borderId="92" xfId="0" applyFont="1" applyFill="1" applyBorder="1" applyAlignment="1">
      <alignment horizontal="right" vertical="center" wrapText="1"/>
    </xf>
    <xf numFmtId="0" fontId="6" fillId="32" borderId="76" xfId="0" applyFont="1" applyFill="1" applyBorder="1" applyAlignment="1">
      <alignment horizontal="right" vertical="center" wrapText="1"/>
    </xf>
    <xf numFmtId="0" fontId="3" fillId="34" borderId="96" xfId="0" applyFont="1" applyFill="1" applyBorder="1" applyAlignment="1">
      <alignment horizontal="center" vertical="center" wrapText="1"/>
    </xf>
    <xf numFmtId="188" fontId="3" fillId="34" borderId="68" xfId="0" applyNumberFormat="1" applyFont="1" applyFill="1" applyBorder="1" applyAlignment="1" applyProtection="1">
      <alignment horizontal="center" vertical="center"/>
      <protection/>
    </xf>
    <xf numFmtId="188" fontId="5" fillId="34" borderId="40" xfId="0" applyNumberFormat="1" applyFont="1" applyFill="1" applyBorder="1" applyAlignment="1" applyProtection="1">
      <alignment horizontal="center" vertical="center"/>
      <protection/>
    </xf>
    <xf numFmtId="188" fontId="5" fillId="34" borderId="15" xfId="0" applyNumberFormat="1" applyFont="1" applyFill="1" applyBorder="1" applyAlignment="1" applyProtection="1">
      <alignment horizontal="center" vertical="center"/>
      <protection/>
    </xf>
    <xf numFmtId="188" fontId="5" fillId="34" borderId="25" xfId="0" applyNumberFormat="1" applyFont="1" applyFill="1" applyBorder="1" applyAlignment="1" applyProtection="1">
      <alignment horizontal="center" vertical="center"/>
      <protection/>
    </xf>
    <xf numFmtId="188" fontId="5" fillId="34" borderId="17" xfId="0" applyNumberFormat="1" applyFont="1" applyFill="1" applyBorder="1" applyAlignment="1" applyProtection="1">
      <alignment horizontal="center" vertical="center"/>
      <protection/>
    </xf>
    <xf numFmtId="188" fontId="3" fillId="34" borderId="49" xfId="0" applyNumberFormat="1" applyFont="1" applyFill="1" applyBorder="1" applyAlignment="1" applyProtection="1">
      <alignment horizontal="center" vertical="center" wrapText="1"/>
      <protection/>
    </xf>
    <xf numFmtId="188" fontId="3" fillId="34" borderId="74" xfId="0" applyNumberFormat="1" applyFont="1" applyFill="1" applyBorder="1" applyAlignment="1" applyProtection="1">
      <alignment horizontal="center" vertical="center" wrapText="1"/>
      <protection/>
    </xf>
    <xf numFmtId="0" fontId="3" fillId="32" borderId="28" xfId="0" applyFont="1" applyFill="1" applyBorder="1" applyAlignment="1">
      <alignment horizontal="right" vertical="top"/>
    </xf>
    <xf numFmtId="0" fontId="3" fillId="32" borderId="31" xfId="0" applyFont="1" applyFill="1" applyBorder="1" applyAlignment="1">
      <alignment horizontal="right" vertical="top"/>
    </xf>
    <xf numFmtId="0" fontId="3" fillId="32" borderId="40" xfId="0" applyFont="1" applyFill="1" applyBorder="1" applyAlignment="1">
      <alignment horizontal="right" vertical="top"/>
    </xf>
    <xf numFmtId="1" fontId="3" fillId="34" borderId="52" xfId="0" applyNumberFormat="1" applyFont="1" applyFill="1" applyBorder="1" applyAlignment="1" applyProtection="1">
      <alignment horizontal="center" vertical="center" textRotation="90" wrapText="1"/>
      <protection/>
    </xf>
    <xf numFmtId="188" fontId="3" fillId="34" borderId="31" xfId="0" applyNumberFormat="1" applyFont="1" applyFill="1" applyBorder="1" applyAlignment="1" applyProtection="1">
      <alignment horizontal="center" vertical="center" textRotation="90" wrapText="1"/>
      <protection/>
    </xf>
    <xf numFmtId="188" fontId="3" fillId="34" borderId="63" xfId="0" applyNumberFormat="1" applyFont="1" applyFill="1" applyBorder="1" applyAlignment="1" applyProtection="1">
      <alignment horizontal="center" vertical="center" textRotation="90" wrapText="1"/>
      <protection/>
    </xf>
    <xf numFmtId="0" fontId="3" fillId="32" borderId="11" xfId="0" applyNumberFormat="1" applyFont="1" applyFill="1" applyBorder="1" applyAlignment="1" applyProtection="1">
      <alignment horizontal="right" vertical="center"/>
      <protection/>
    </xf>
    <xf numFmtId="0" fontId="3" fillId="32" borderId="10" xfId="0" applyNumberFormat="1" applyFont="1" applyFill="1" applyBorder="1" applyAlignment="1" applyProtection="1">
      <alignment horizontal="right" vertical="center"/>
      <protection/>
    </xf>
    <xf numFmtId="0" fontId="3" fillId="32" borderId="12" xfId="0" applyNumberFormat="1" applyFont="1" applyFill="1" applyBorder="1" applyAlignment="1" applyProtection="1">
      <alignment horizontal="right" vertical="center"/>
      <protection/>
    </xf>
    <xf numFmtId="190" fontId="6" fillId="34" borderId="10" xfId="0" applyNumberFormat="1" applyFont="1" applyFill="1" applyBorder="1" applyAlignment="1" applyProtection="1">
      <alignment horizontal="center" vertical="center" wrapText="1"/>
      <protection/>
    </xf>
    <xf numFmtId="188" fontId="6" fillId="34" borderId="45" xfId="0" applyNumberFormat="1" applyFont="1" applyFill="1" applyBorder="1" applyAlignment="1" applyProtection="1">
      <alignment horizontal="center" vertical="center" wrapText="1"/>
      <protection/>
    </xf>
    <xf numFmtId="1" fontId="3" fillId="34" borderId="74" xfId="0" applyNumberFormat="1" applyFont="1" applyFill="1" applyBorder="1" applyAlignment="1">
      <alignment horizontal="center" vertical="center" wrapText="1"/>
    </xf>
    <xf numFmtId="1" fontId="3" fillId="34" borderId="96" xfId="0" applyNumberFormat="1" applyFont="1" applyFill="1" applyBorder="1" applyAlignment="1">
      <alignment horizontal="center" vertical="center" wrapText="1"/>
    </xf>
    <xf numFmtId="1" fontId="3" fillId="34" borderId="48" xfId="0" applyNumberFormat="1" applyFont="1" applyFill="1" applyBorder="1" applyAlignment="1">
      <alignment horizontal="center" vertical="center" wrapText="1"/>
    </xf>
    <xf numFmtId="190" fontId="6" fillId="34" borderId="12" xfId="0" applyNumberFormat="1" applyFont="1" applyFill="1" applyBorder="1" applyAlignment="1" applyProtection="1">
      <alignment horizontal="center" vertical="center" wrapText="1"/>
      <protection locked="0"/>
    </xf>
    <xf numFmtId="190" fontId="6" fillId="34" borderId="32" xfId="0" applyNumberFormat="1" applyFont="1" applyFill="1" applyBorder="1" applyAlignment="1" applyProtection="1">
      <alignment horizontal="center" vertical="center" wrapText="1"/>
      <protection locked="0"/>
    </xf>
    <xf numFmtId="190" fontId="6" fillId="34" borderId="27" xfId="0" applyNumberFormat="1" applyFont="1" applyFill="1" applyBorder="1" applyAlignment="1" applyProtection="1">
      <alignment horizontal="center" vertical="center" wrapText="1"/>
      <protection locked="0"/>
    </xf>
    <xf numFmtId="0" fontId="6" fillId="32" borderId="43" xfId="0" applyFont="1" applyFill="1" applyBorder="1" applyAlignment="1">
      <alignment horizontal="center" vertical="center"/>
    </xf>
    <xf numFmtId="0" fontId="6" fillId="32" borderId="32" xfId="0" applyFont="1" applyFill="1" applyBorder="1" applyAlignment="1">
      <alignment horizontal="center" vertical="center"/>
    </xf>
    <xf numFmtId="0" fontId="6" fillId="32" borderId="92" xfId="0" applyFont="1" applyFill="1" applyBorder="1" applyAlignment="1">
      <alignment horizontal="center" wrapText="1"/>
    </xf>
    <xf numFmtId="0" fontId="6" fillId="34" borderId="45" xfId="0" applyFont="1" applyFill="1" applyBorder="1" applyAlignment="1">
      <alignment horizont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190" fontId="6" fillId="34" borderId="10" xfId="0" applyNumberFormat="1" applyFont="1" applyFill="1" applyBorder="1" applyAlignment="1" applyProtection="1">
      <alignment horizontal="center" vertical="center"/>
      <protection locked="0"/>
    </xf>
    <xf numFmtId="201" fontId="3" fillId="34" borderId="90" xfId="0" applyNumberFormat="1" applyFont="1" applyFill="1" applyBorder="1" applyAlignment="1" applyProtection="1">
      <alignment horizontal="center" vertical="center"/>
      <protection/>
    </xf>
    <xf numFmtId="201" fontId="3" fillId="34" borderId="68" xfId="0" applyNumberFormat="1" applyFont="1" applyFill="1" applyBorder="1" applyAlignment="1" applyProtection="1">
      <alignment horizontal="center" vertical="center"/>
      <protection/>
    </xf>
    <xf numFmtId="200" fontId="3" fillId="34" borderId="36" xfId="0" applyNumberFormat="1" applyFont="1" applyFill="1" applyBorder="1" applyAlignment="1" applyProtection="1">
      <alignment horizontal="center" vertical="center"/>
      <protection/>
    </xf>
    <xf numFmtId="200" fontId="3" fillId="34" borderId="85" xfId="0" applyNumberFormat="1" applyFont="1" applyFill="1" applyBorder="1" applyAlignment="1" applyProtection="1">
      <alignment horizontal="center" vertical="center"/>
      <protection/>
    </xf>
    <xf numFmtId="49" fontId="6" fillId="34" borderId="42" xfId="0" applyNumberFormat="1" applyFont="1" applyFill="1" applyBorder="1" applyAlignment="1">
      <alignment horizontal="center" vertical="center" wrapText="1"/>
    </xf>
    <xf numFmtId="49" fontId="6" fillId="34" borderId="96" xfId="0" applyNumberFormat="1" applyFont="1" applyFill="1" applyBorder="1" applyAlignment="1">
      <alignment horizontal="center" vertical="center" wrapText="1"/>
    </xf>
    <xf numFmtId="49" fontId="3" fillId="34" borderId="97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49" fontId="3" fillId="34" borderId="91" xfId="0" applyNumberFormat="1" applyFont="1" applyFill="1" applyBorder="1" applyAlignment="1">
      <alignment horizontal="center" vertical="center" wrapText="1"/>
    </xf>
    <xf numFmtId="49" fontId="6" fillId="34" borderId="97" xfId="0" applyNumberFormat="1" applyFont="1" applyFill="1" applyBorder="1" applyAlignment="1">
      <alignment horizontal="center" vertical="center" wrapText="1"/>
    </xf>
    <xf numFmtId="49" fontId="6" fillId="34" borderId="15" xfId="0" applyNumberFormat="1" applyFont="1" applyFill="1" applyBorder="1" applyAlignment="1">
      <alignment horizontal="center" vertical="center" wrapText="1"/>
    </xf>
    <xf numFmtId="188" fontId="12" fillId="32" borderId="84" xfId="0" applyNumberFormat="1" applyFont="1" applyFill="1" applyBorder="1" applyAlignment="1" applyProtection="1">
      <alignment horizontal="center" vertical="center"/>
      <protection/>
    </xf>
    <xf numFmtId="188" fontId="12" fillId="34" borderId="36" xfId="0" applyNumberFormat="1" applyFont="1" applyFill="1" applyBorder="1" applyAlignment="1" applyProtection="1">
      <alignment horizontal="center" vertical="center"/>
      <protection/>
    </xf>
    <xf numFmtId="188" fontId="12" fillId="32" borderId="85" xfId="0" applyNumberFormat="1" applyFont="1" applyFill="1" applyBorder="1" applyAlignment="1" applyProtection="1">
      <alignment horizontal="center" vertical="center"/>
      <protection/>
    </xf>
    <xf numFmtId="1" fontId="6" fillId="34" borderId="84" xfId="0" applyNumberFormat="1" applyFont="1" applyFill="1" applyBorder="1" applyAlignment="1">
      <alignment horizontal="center" vertical="center" wrapText="1"/>
    </xf>
    <xf numFmtId="1" fontId="6" fillId="34" borderId="36" xfId="0" applyNumberFormat="1" applyFont="1" applyFill="1" applyBorder="1" applyAlignment="1">
      <alignment horizontal="center" vertical="center" wrapText="1"/>
    </xf>
    <xf numFmtId="1" fontId="6" fillId="34" borderId="29" xfId="0" applyNumberFormat="1" applyFont="1" applyFill="1" applyBorder="1" applyAlignment="1">
      <alignment horizontal="center" vertical="center" wrapText="1"/>
    </xf>
    <xf numFmtId="49" fontId="12" fillId="34" borderId="42" xfId="0" applyNumberFormat="1" applyFont="1" applyFill="1" applyBorder="1" applyAlignment="1" applyProtection="1">
      <alignment horizontal="center" vertical="center"/>
      <protection/>
    </xf>
    <xf numFmtId="49" fontId="12" fillId="34" borderId="96" xfId="0" applyNumberFormat="1" applyFont="1" applyFill="1" applyBorder="1" applyAlignment="1" applyProtection="1">
      <alignment horizontal="center" vertical="center"/>
      <protection/>
    </xf>
    <xf numFmtId="49" fontId="12" fillId="34" borderId="48" xfId="0" applyNumberFormat="1" applyFont="1" applyFill="1" applyBorder="1" applyAlignment="1" applyProtection="1">
      <alignment horizontal="center" vertical="center"/>
      <protection/>
    </xf>
    <xf numFmtId="49" fontId="6" fillId="34" borderId="36" xfId="0" applyNumberFormat="1" applyFont="1" applyFill="1" applyBorder="1" applyAlignment="1">
      <alignment horizontal="center" vertical="center"/>
    </xf>
    <xf numFmtId="49" fontId="6" fillId="34" borderId="29" xfId="0" applyNumberFormat="1" applyFont="1" applyFill="1" applyBorder="1" applyAlignment="1">
      <alignment horizontal="center" vertical="center"/>
    </xf>
    <xf numFmtId="0" fontId="12" fillId="34" borderId="43" xfId="0" applyNumberFormat="1" applyFont="1" applyFill="1" applyBorder="1" applyAlignment="1" applyProtection="1">
      <alignment horizontal="center" vertical="center" wrapText="1"/>
      <protection/>
    </xf>
    <xf numFmtId="0" fontId="12" fillId="34" borderId="32" xfId="0" applyNumberFormat="1" applyFont="1" applyFill="1" applyBorder="1" applyAlignment="1" applyProtection="1">
      <alignment horizontal="center" vertical="center" wrapText="1"/>
      <protection/>
    </xf>
    <xf numFmtId="0" fontId="12" fillId="34" borderId="30" xfId="0" applyNumberFormat="1" applyFont="1" applyFill="1" applyBorder="1" applyAlignment="1" applyProtection="1">
      <alignment horizontal="center" vertical="center" wrapText="1"/>
      <protection/>
    </xf>
    <xf numFmtId="49" fontId="6" fillId="34" borderId="36" xfId="0" applyNumberFormat="1" applyFont="1" applyFill="1" applyBorder="1" applyAlignment="1">
      <alignment horizontal="center" vertical="center" wrapText="1"/>
    </xf>
    <xf numFmtId="49" fontId="3" fillId="33" borderId="32" xfId="0" applyNumberFormat="1" applyFont="1" applyFill="1" applyBorder="1" applyAlignment="1">
      <alignment horizontal="center" vertical="center" wrapText="1"/>
    </xf>
    <xf numFmtId="188" fontId="3" fillId="34" borderId="10" xfId="0" applyNumberFormat="1" applyFont="1" applyFill="1" applyBorder="1" applyAlignment="1" applyProtection="1">
      <alignment horizontal="center" vertical="center"/>
      <protection/>
    </xf>
    <xf numFmtId="49" fontId="6" fillId="34" borderId="36" xfId="0" applyNumberFormat="1" applyFont="1" applyFill="1" applyBorder="1" applyAlignment="1">
      <alignment horizontal="center" vertical="center" wrapText="1"/>
    </xf>
    <xf numFmtId="49" fontId="3" fillId="34" borderId="23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44" xfId="0" applyNumberFormat="1" applyFont="1" applyFill="1" applyBorder="1" applyAlignment="1">
      <alignment horizontal="center" vertical="center" wrapText="1"/>
    </xf>
    <xf numFmtId="49" fontId="3" fillId="34" borderId="90" xfId="0" applyNumberFormat="1" applyFont="1" applyFill="1" applyBorder="1" applyAlignment="1">
      <alignment horizontal="center" vertical="center" wrapText="1"/>
    </xf>
    <xf numFmtId="49" fontId="3" fillId="34" borderId="68" xfId="0" applyNumberFormat="1" applyFont="1" applyFill="1" applyBorder="1" applyAlignment="1">
      <alignment horizontal="center" vertical="center" wrapText="1"/>
    </xf>
    <xf numFmtId="49" fontId="3" fillId="34" borderId="55" xfId="0" applyNumberFormat="1" applyFont="1" applyFill="1" applyBorder="1" applyAlignment="1">
      <alignment horizontal="center" wrapText="1"/>
    </xf>
    <xf numFmtId="49" fontId="3" fillId="34" borderId="56" xfId="0" applyNumberFormat="1" applyFont="1" applyFill="1" applyBorder="1" applyAlignment="1">
      <alignment horizontal="center" wrapText="1"/>
    </xf>
    <xf numFmtId="49" fontId="3" fillId="34" borderId="67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201" fontId="6" fillId="0" borderId="40" xfId="0" applyNumberFormat="1" applyFont="1" applyFill="1" applyBorder="1" applyAlignment="1" applyProtection="1">
      <alignment horizontal="center" vertical="center"/>
      <protection/>
    </xf>
    <xf numFmtId="201" fontId="6" fillId="0" borderId="15" xfId="0" applyNumberFormat="1" applyFont="1" applyFill="1" applyBorder="1" applyAlignment="1" applyProtection="1">
      <alignment horizontal="center" vertical="center"/>
      <protection/>
    </xf>
    <xf numFmtId="201" fontId="6" fillId="0" borderId="10" xfId="0" applyNumberFormat="1" applyFont="1" applyFill="1" applyBorder="1" applyAlignment="1" applyProtection="1">
      <alignment horizontal="center" vertical="center"/>
      <protection/>
    </xf>
    <xf numFmtId="201" fontId="6" fillId="0" borderId="31" xfId="0" applyNumberFormat="1" applyFont="1" applyFill="1" applyBorder="1" applyAlignment="1" applyProtection="1">
      <alignment horizontal="center" vertical="center"/>
      <protection/>
    </xf>
    <xf numFmtId="201" fontId="6" fillId="0" borderId="94" xfId="0" applyNumberFormat="1" applyFont="1" applyFill="1" applyBorder="1" applyAlignment="1" applyProtection="1">
      <alignment horizontal="center" vertical="center"/>
      <protection/>
    </xf>
    <xf numFmtId="49" fontId="86" fillId="34" borderId="74" xfId="0" applyNumberFormat="1" applyFont="1" applyFill="1" applyBorder="1" applyAlignment="1" applyProtection="1">
      <alignment horizontal="center" vertical="center"/>
      <protection/>
    </xf>
    <xf numFmtId="49" fontId="86" fillId="34" borderId="73" xfId="0" applyNumberFormat="1" applyFont="1" applyFill="1" applyBorder="1" applyAlignment="1" applyProtection="1">
      <alignment horizontal="center" vertical="center"/>
      <protection/>
    </xf>
    <xf numFmtId="49" fontId="81" fillId="34" borderId="74" xfId="0" applyNumberFormat="1" applyFont="1" applyFill="1" applyBorder="1" applyAlignment="1" applyProtection="1">
      <alignment horizontal="center" vertical="center"/>
      <protection/>
    </xf>
    <xf numFmtId="49" fontId="81" fillId="34" borderId="73" xfId="0" applyNumberFormat="1" applyFont="1" applyFill="1" applyBorder="1" applyAlignment="1" applyProtection="1">
      <alignment horizontal="center" vertical="center"/>
      <protection/>
    </xf>
    <xf numFmtId="49" fontId="83" fillId="34" borderId="74" xfId="0" applyNumberFormat="1" applyFont="1" applyFill="1" applyBorder="1" applyAlignment="1" applyProtection="1">
      <alignment horizontal="center" vertical="center"/>
      <protection/>
    </xf>
    <xf numFmtId="49" fontId="83" fillId="34" borderId="73" xfId="0" applyNumberFormat="1" applyFont="1" applyFill="1" applyBorder="1" applyAlignment="1" applyProtection="1">
      <alignment horizontal="center" vertical="center"/>
      <protection/>
    </xf>
    <xf numFmtId="49" fontId="83" fillId="34" borderId="42" xfId="0" applyNumberFormat="1" applyFont="1" applyFill="1" applyBorder="1" applyAlignment="1" applyProtection="1">
      <alignment horizontal="center" vertical="center"/>
      <protection/>
    </xf>
    <xf numFmtId="49" fontId="83" fillId="34" borderId="96" xfId="0" applyNumberFormat="1" applyFont="1" applyFill="1" applyBorder="1" applyAlignment="1" applyProtection="1">
      <alignment horizontal="center" vertical="center"/>
      <protection/>
    </xf>
    <xf numFmtId="49" fontId="83" fillId="34" borderId="48" xfId="0" applyNumberFormat="1" applyFont="1" applyFill="1" applyBorder="1" applyAlignment="1" applyProtection="1">
      <alignment horizontal="center" vertical="center"/>
      <protection/>
    </xf>
    <xf numFmtId="49" fontId="86" fillId="34" borderId="12" xfId="0" applyNumberFormat="1" applyFont="1" applyFill="1" applyBorder="1" applyAlignment="1" applyProtection="1">
      <alignment horizontal="center" vertical="center"/>
      <protection/>
    </xf>
    <xf numFmtId="49" fontId="86" fillId="34" borderId="30" xfId="0" applyNumberFormat="1" applyFont="1" applyFill="1" applyBorder="1" applyAlignment="1" applyProtection="1">
      <alignment horizontal="center" vertical="center"/>
      <protection/>
    </xf>
    <xf numFmtId="49" fontId="86" fillId="34" borderId="71" xfId="0" applyNumberFormat="1" applyFont="1" applyFill="1" applyBorder="1" applyAlignment="1" applyProtection="1">
      <alignment horizontal="center" vertical="center"/>
      <protection/>
    </xf>
    <xf numFmtId="49" fontId="86" fillId="34" borderId="68" xfId="0" applyNumberFormat="1" applyFont="1" applyFill="1" applyBorder="1" applyAlignment="1" applyProtection="1">
      <alignment horizontal="center" vertical="center"/>
      <protection/>
    </xf>
    <xf numFmtId="49" fontId="81" fillId="34" borderId="21" xfId="0" applyNumberFormat="1" applyFont="1" applyFill="1" applyBorder="1" applyAlignment="1" applyProtection="1">
      <alignment horizontal="center" vertical="center"/>
      <protection/>
    </xf>
    <xf numFmtId="49" fontId="81" fillId="34" borderId="85" xfId="0" applyNumberFormat="1" applyFont="1" applyFill="1" applyBorder="1" applyAlignment="1" applyProtection="1">
      <alignment horizontal="center" vertical="center"/>
      <protection/>
    </xf>
    <xf numFmtId="49" fontId="82" fillId="34" borderId="12" xfId="0" applyNumberFormat="1" applyFont="1" applyFill="1" applyBorder="1" applyAlignment="1">
      <alignment horizontal="center" vertical="center" wrapText="1"/>
    </xf>
    <xf numFmtId="49" fontId="82" fillId="34" borderId="30" xfId="0" applyNumberFormat="1" applyFont="1" applyFill="1" applyBorder="1" applyAlignment="1">
      <alignment horizontal="center" vertical="center" wrapText="1"/>
    </xf>
    <xf numFmtId="49" fontId="81" fillId="34" borderId="43" xfId="0" applyNumberFormat="1" applyFont="1" applyFill="1" applyBorder="1" applyAlignment="1">
      <alignment horizontal="center" vertical="center" wrapText="1"/>
    </xf>
    <xf numFmtId="49" fontId="81" fillId="34" borderId="32" xfId="0" applyNumberFormat="1" applyFont="1" applyFill="1" applyBorder="1" applyAlignment="1">
      <alignment horizontal="center" vertical="center" wrapText="1"/>
    </xf>
    <xf numFmtId="49" fontId="81" fillId="34" borderId="30" xfId="0" applyNumberFormat="1" applyFont="1" applyFill="1" applyBorder="1" applyAlignment="1">
      <alignment horizontal="center" vertical="center" wrapText="1"/>
    </xf>
    <xf numFmtId="49" fontId="82" fillId="34" borderId="43" xfId="0" applyNumberFormat="1" applyFont="1" applyFill="1" applyBorder="1" applyAlignment="1">
      <alignment horizontal="center" vertical="center" wrapText="1"/>
    </xf>
    <xf numFmtId="49" fontId="82" fillId="34" borderId="32" xfId="0" applyNumberFormat="1" applyFont="1" applyFill="1" applyBorder="1" applyAlignment="1">
      <alignment horizontal="center" vertical="center" wrapText="1"/>
    </xf>
    <xf numFmtId="49" fontId="86" fillId="34" borderId="88" xfId="0" applyNumberFormat="1" applyFont="1" applyFill="1" applyBorder="1" applyAlignment="1" applyProtection="1">
      <alignment horizontal="center" vertical="center"/>
      <protection/>
    </xf>
    <xf numFmtId="49" fontId="86" fillId="34" borderId="89" xfId="0" applyNumberFormat="1" applyFont="1" applyFill="1" applyBorder="1" applyAlignment="1" applyProtection="1">
      <alignment horizontal="center" vertical="center"/>
      <protection/>
    </xf>
    <xf numFmtId="49" fontId="87" fillId="34" borderId="12" xfId="0" applyNumberFormat="1" applyFont="1" applyFill="1" applyBorder="1" applyAlignment="1">
      <alignment horizontal="center" vertical="center" wrapText="1"/>
    </xf>
    <xf numFmtId="49" fontId="87" fillId="34" borderId="30" xfId="0" applyNumberFormat="1" applyFont="1" applyFill="1" applyBorder="1" applyAlignment="1">
      <alignment horizontal="center" vertical="center" wrapText="1"/>
    </xf>
    <xf numFmtId="49" fontId="87" fillId="34" borderId="43" xfId="0" applyNumberFormat="1" applyFont="1" applyFill="1" applyBorder="1" applyAlignment="1">
      <alignment horizontal="center" vertical="center" wrapText="1"/>
    </xf>
    <xf numFmtId="49" fontId="87" fillId="34" borderId="12" xfId="0" applyNumberFormat="1" applyFont="1" applyFill="1" applyBorder="1" applyAlignment="1">
      <alignment horizontal="center" vertical="center" wrapText="1"/>
    </xf>
    <xf numFmtId="49" fontId="87" fillId="34" borderId="30" xfId="0" applyNumberFormat="1" applyFont="1" applyFill="1" applyBorder="1" applyAlignment="1">
      <alignment horizontal="center" vertical="center" wrapText="1"/>
    </xf>
    <xf numFmtId="49" fontId="87" fillId="34" borderId="43" xfId="0" applyNumberFormat="1" applyFont="1" applyFill="1" applyBorder="1" applyAlignment="1">
      <alignment horizontal="center" vertical="center" wrapText="1"/>
    </xf>
    <xf numFmtId="49" fontId="86" fillId="34" borderId="43" xfId="0" applyNumberFormat="1" applyFont="1" applyFill="1" applyBorder="1" applyAlignment="1">
      <alignment horizontal="center" vertical="center" wrapText="1"/>
    </xf>
    <xf numFmtId="49" fontId="86" fillId="34" borderId="30" xfId="0" applyNumberFormat="1" applyFont="1" applyFill="1" applyBorder="1" applyAlignment="1">
      <alignment horizontal="center" vertical="center" wrapText="1"/>
    </xf>
    <xf numFmtId="49" fontId="86" fillId="34" borderId="21" xfId="0" applyNumberFormat="1" applyFont="1" applyFill="1" applyBorder="1" applyAlignment="1">
      <alignment horizontal="center" vertical="center" wrapText="1"/>
    </xf>
    <xf numFmtId="49" fontId="86" fillId="34" borderId="29" xfId="0" applyNumberFormat="1" applyFont="1" applyFill="1" applyBorder="1" applyAlignment="1">
      <alignment horizontal="center" vertical="center" wrapText="1"/>
    </xf>
    <xf numFmtId="0" fontId="0" fillId="32" borderId="96" xfId="0" applyFill="1" applyBorder="1" applyAlignment="1">
      <alignment horizontal="center" vertical="center" wrapText="1"/>
    </xf>
    <xf numFmtId="49" fontId="86" fillId="34" borderId="21" xfId="0" applyNumberFormat="1" applyFont="1" applyFill="1" applyBorder="1" applyAlignment="1">
      <alignment horizontal="center" vertical="center" wrapText="1"/>
    </xf>
    <xf numFmtId="49" fontId="86" fillId="34" borderId="29" xfId="0" applyNumberFormat="1" applyFont="1" applyFill="1" applyBorder="1" applyAlignment="1">
      <alignment horizontal="center" vertical="center" wrapText="1"/>
    </xf>
    <xf numFmtId="49" fontId="82" fillId="34" borderId="84" xfId="0" applyNumberFormat="1" applyFont="1" applyFill="1" applyBorder="1" applyAlignment="1">
      <alignment horizontal="center" wrapText="1"/>
    </xf>
    <xf numFmtId="49" fontId="82" fillId="34" borderId="85" xfId="0" applyNumberFormat="1" applyFont="1" applyFill="1" applyBorder="1" applyAlignment="1">
      <alignment horizontal="center" wrapText="1"/>
    </xf>
    <xf numFmtId="1" fontId="82" fillId="34" borderId="74" xfId="0" applyNumberFormat="1" applyFont="1" applyFill="1" applyBorder="1" applyAlignment="1">
      <alignment horizontal="center" vertical="center" wrapText="1"/>
    </xf>
    <xf numFmtId="1" fontId="82" fillId="34" borderId="96" xfId="0" applyNumberFormat="1" applyFont="1" applyFill="1" applyBorder="1" applyAlignment="1">
      <alignment horizontal="center" vertical="center" wrapText="1"/>
    </xf>
    <xf numFmtId="1" fontId="82" fillId="34" borderId="48" xfId="0" applyNumberFormat="1" applyFont="1" applyFill="1" applyBorder="1" applyAlignment="1">
      <alignment horizontal="center" vertical="center" wrapText="1"/>
    </xf>
    <xf numFmtId="188" fontId="5" fillId="32" borderId="12" xfId="0" applyNumberFormat="1" applyFont="1" applyFill="1" applyBorder="1" applyAlignment="1" applyProtection="1">
      <alignment horizontal="center" vertical="center"/>
      <protection/>
    </xf>
    <xf numFmtId="188" fontId="5" fillId="32" borderId="32" xfId="0" applyNumberFormat="1" applyFont="1" applyFill="1" applyBorder="1" applyAlignment="1" applyProtection="1">
      <alignment horizontal="center" vertical="center"/>
      <protection/>
    </xf>
    <xf numFmtId="188" fontId="5" fillId="32" borderId="27" xfId="0" applyNumberFormat="1" applyFont="1" applyFill="1" applyBorder="1" applyAlignment="1" applyProtection="1">
      <alignment horizontal="center" vertical="center"/>
      <protection/>
    </xf>
    <xf numFmtId="190" fontId="6" fillId="34" borderId="92" xfId="0" applyNumberFormat="1" applyFont="1" applyFill="1" applyBorder="1" applyAlignment="1" applyProtection="1">
      <alignment horizontal="center" vertical="center" wrapText="1"/>
      <protection/>
    </xf>
    <xf numFmtId="190" fontId="6" fillId="34" borderId="45" xfId="0" applyNumberFormat="1" applyFont="1" applyFill="1" applyBorder="1" applyAlignment="1" applyProtection="1">
      <alignment horizontal="center" vertical="center" wrapText="1"/>
      <protection/>
    </xf>
    <xf numFmtId="190" fontId="6" fillId="34" borderId="93" xfId="0" applyNumberFormat="1" applyFont="1" applyFill="1" applyBorder="1" applyAlignment="1" applyProtection="1">
      <alignment horizontal="center" vertical="center" wrapText="1"/>
      <protection/>
    </xf>
    <xf numFmtId="1" fontId="82" fillId="32" borderId="74" xfId="0" applyNumberFormat="1" applyFont="1" applyFill="1" applyBorder="1" applyAlignment="1">
      <alignment horizontal="center" vertical="center" wrapText="1"/>
    </xf>
    <xf numFmtId="1" fontId="82" fillId="32" borderId="96" xfId="0" applyNumberFormat="1" applyFont="1" applyFill="1" applyBorder="1" applyAlignment="1">
      <alignment horizontal="center" vertical="center" wrapText="1"/>
    </xf>
    <xf numFmtId="1" fontId="82" fillId="32" borderId="48" xfId="0" applyNumberFormat="1" applyFont="1" applyFill="1" applyBorder="1" applyAlignment="1">
      <alignment horizontal="center" vertical="center" wrapText="1"/>
    </xf>
    <xf numFmtId="188" fontId="3" fillId="34" borderId="97" xfId="0" applyNumberFormat="1" applyFont="1" applyFill="1" applyBorder="1" applyAlignment="1" applyProtection="1">
      <alignment horizontal="center" vertical="center"/>
      <protection/>
    </xf>
    <xf numFmtId="188" fontId="3" fillId="34" borderId="15" xfId="0" applyNumberFormat="1" applyFont="1" applyFill="1" applyBorder="1" applyAlignment="1" applyProtection="1">
      <alignment horizontal="center" vertical="center"/>
      <protection/>
    </xf>
    <xf numFmtId="49" fontId="3" fillId="34" borderId="36" xfId="0" applyNumberFormat="1" applyFont="1" applyFill="1" applyBorder="1" applyAlignment="1">
      <alignment horizontal="center" wrapText="1"/>
    </xf>
    <xf numFmtId="0" fontId="31" fillId="32" borderId="0" xfId="0" applyNumberFormat="1" applyFont="1" applyFill="1" applyBorder="1" applyAlignment="1" applyProtection="1">
      <alignment horizontal="center" vertical="center"/>
      <protection/>
    </xf>
    <xf numFmtId="49" fontId="6" fillId="34" borderId="71" xfId="0" applyNumberFormat="1" applyFont="1" applyFill="1" applyBorder="1" applyAlignment="1">
      <alignment horizontal="center" vertical="center" wrapText="1"/>
    </xf>
    <xf numFmtId="49" fontId="82" fillId="32" borderId="12" xfId="0" applyNumberFormat="1" applyFont="1" applyFill="1" applyBorder="1" applyAlignment="1">
      <alignment horizontal="center" vertical="center" wrapText="1"/>
    </xf>
    <xf numFmtId="49" fontId="82" fillId="32" borderId="30" xfId="0" applyNumberFormat="1" applyFont="1" applyFill="1" applyBorder="1" applyAlignment="1">
      <alignment horizontal="center" vertical="center" wrapText="1"/>
    </xf>
    <xf numFmtId="49" fontId="82" fillId="32" borderId="43" xfId="0" applyNumberFormat="1" applyFont="1" applyFill="1" applyBorder="1" applyAlignment="1">
      <alignment horizontal="center" vertical="center" wrapText="1"/>
    </xf>
    <xf numFmtId="49" fontId="82" fillId="32" borderId="32" xfId="0" applyNumberFormat="1" applyFont="1" applyFill="1" applyBorder="1" applyAlignment="1">
      <alignment horizontal="center" vertical="center" wrapText="1"/>
    </xf>
    <xf numFmtId="49" fontId="81" fillId="32" borderId="43" xfId="0" applyNumberFormat="1" applyFont="1" applyFill="1" applyBorder="1" applyAlignment="1">
      <alignment horizontal="center" vertical="center" wrapText="1"/>
    </xf>
    <xf numFmtId="49" fontId="81" fillId="32" borderId="32" xfId="0" applyNumberFormat="1" applyFont="1" applyFill="1" applyBorder="1" applyAlignment="1">
      <alignment horizontal="center" vertical="center" wrapText="1"/>
    </xf>
    <xf numFmtId="49" fontId="82" fillId="33" borderId="12" xfId="0" applyNumberFormat="1" applyFont="1" applyFill="1" applyBorder="1" applyAlignment="1">
      <alignment horizontal="center" vertical="center" wrapText="1"/>
    </xf>
    <xf numFmtId="49" fontId="82" fillId="33" borderId="30" xfId="0" applyNumberFormat="1" applyFont="1" applyFill="1" applyBorder="1" applyAlignment="1">
      <alignment horizontal="center" vertical="center" wrapText="1"/>
    </xf>
    <xf numFmtId="0" fontId="6" fillId="32" borderId="84" xfId="0" applyFont="1" applyFill="1" applyBorder="1" applyAlignment="1">
      <alignment horizontal="right" vertical="center" wrapText="1"/>
    </xf>
    <xf numFmtId="1" fontId="6" fillId="10" borderId="84" xfId="0" applyNumberFormat="1" applyFont="1" applyFill="1" applyBorder="1" applyAlignment="1">
      <alignment horizontal="center" vertical="center" wrapText="1"/>
    </xf>
    <xf numFmtId="1" fontId="6" fillId="10" borderId="85" xfId="0" applyNumberFormat="1" applyFont="1" applyFill="1" applyBorder="1" applyAlignment="1">
      <alignment horizontal="center" vertical="center" wrapText="1"/>
    </xf>
    <xf numFmtId="1" fontId="6" fillId="10" borderId="36" xfId="0" applyNumberFormat="1" applyFont="1" applyFill="1" applyBorder="1" applyAlignment="1">
      <alignment horizontal="center" vertical="center" wrapText="1"/>
    </xf>
    <xf numFmtId="49" fontId="81" fillId="0" borderId="74" xfId="0" applyNumberFormat="1" applyFont="1" applyFill="1" applyBorder="1" applyAlignment="1" applyProtection="1">
      <alignment horizontal="center" vertical="center"/>
      <protection/>
    </xf>
    <xf numFmtId="49" fontId="81" fillId="0" borderId="73" xfId="0" applyNumberFormat="1" applyFont="1" applyFill="1" applyBorder="1" applyAlignment="1" applyProtection="1">
      <alignment horizontal="center" vertical="center"/>
      <protection/>
    </xf>
    <xf numFmtId="49" fontId="83" fillId="0" borderId="74" xfId="0" applyNumberFormat="1" applyFont="1" applyFill="1" applyBorder="1" applyAlignment="1" applyProtection="1">
      <alignment horizontal="center" vertical="center"/>
      <protection/>
    </xf>
    <xf numFmtId="49" fontId="83" fillId="0" borderId="73" xfId="0" applyNumberFormat="1" applyFont="1" applyFill="1" applyBorder="1" applyAlignment="1" applyProtection="1">
      <alignment horizontal="center" vertical="center"/>
      <protection/>
    </xf>
    <xf numFmtId="49" fontId="83" fillId="0" borderId="42" xfId="0" applyNumberFormat="1" applyFont="1" applyFill="1" applyBorder="1" applyAlignment="1" applyProtection="1">
      <alignment horizontal="center" vertical="center"/>
      <protection/>
    </xf>
    <xf numFmtId="49" fontId="83" fillId="0" borderId="96" xfId="0" applyNumberFormat="1" applyFont="1" applyFill="1" applyBorder="1" applyAlignment="1" applyProtection="1">
      <alignment horizontal="center" vertical="center"/>
      <protection/>
    </xf>
    <xf numFmtId="200" fontId="3" fillId="34" borderId="12" xfId="0" applyNumberFormat="1" applyFont="1" applyFill="1" applyBorder="1" applyAlignment="1" applyProtection="1">
      <alignment horizontal="center" vertical="center"/>
      <protection/>
    </xf>
    <xf numFmtId="49" fontId="86" fillId="34" borderId="84" xfId="0" applyNumberFormat="1" applyFont="1" applyFill="1" applyBorder="1" applyAlignment="1">
      <alignment horizontal="center" vertical="center"/>
    </xf>
    <xf numFmtId="49" fontId="86" fillId="34" borderId="85" xfId="0" applyNumberFormat="1" applyFont="1" applyFill="1" applyBorder="1" applyAlignment="1">
      <alignment horizontal="center" vertical="center"/>
    </xf>
    <xf numFmtId="1" fontId="6" fillId="34" borderId="85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Т_т_ЛП_бакалавр заочна_2013_2014" xfId="54"/>
    <cellStyle name="Обычный_Тіт_ЕП_бакалавр_2013_201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C37"/>
  <sheetViews>
    <sheetView view="pageBreakPreview" zoomScale="75" zoomScaleNormal="50" zoomScaleSheetLayoutView="75" zoomScalePageLayoutView="0" workbookViewId="0" topLeftCell="A19">
      <selection activeCell="G23" sqref="G23"/>
    </sheetView>
  </sheetViews>
  <sheetFormatPr defaultColWidth="3.25390625" defaultRowHeight="12.75"/>
  <cols>
    <col min="1" max="1" width="3.25390625" style="2" customWidth="1"/>
    <col min="2" max="2" width="5.00390625" style="2" customWidth="1"/>
    <col min="3" max="3" width="5.125" style="2" customWidth="1"/>
    <col min="4" max="4" width="4.375" style="2" customWidth="1"/>
    <col min="5" max="5" width="5.625" style="2" customWidth="1"/>
    <col min="6" max="6" width="4.25390625" style="2" customWidth="1"/>
    <col min="7" max="7" width="4.375" style="2" customWidth="1"/>
    <col min="8" max="8" width="3.75390625" style="2" customWidth="1"/>
    <col min="9" max="9" width="3.875" style="2" customWidth="1"/>
    <col min="10" max="10" width="3.75390625" style="2" customWidth="1"/>
    <col min="11" max="11" width="4.125" style="2" customWidth="1"/>
    <col min="12" max="12" width="4.75390625" style="2" customWidth="1"/>
    <col min="13" max="13" width="5.00390625" style="2" customWidth="1"/>
    <col min="14" max="14" width="5.25390625" style="2" customWidth="1"/>
    <col min="15" max="15" width="5.00390625" style="2" customWidth="1"/>
    <col min="16" max="16" width="5.125" style="2" customWidth="1"/>
    <col min="17" max="17" width="4.75390625" style="2" customWidth="1"/>
    <col min="18" max="19" width="4.00390625" style="2" customWidth="1"/>
    <col min="20" max="21" width="3.875" style="2" customWidth="1"/>
    <col min="22" max="22" width="3.75390625" style="2" customWidth="1"/>
    <col min="23" max="23" width="4.875" style="2" customWidth="1"/>
    <col min="24" max="25" width="4.625" style="2" customWidth="1"/>
    <col min="26" max="26" width="4.875" style="2" customWidth="1"/>
    <col min="27" max="27" width="5.00390625" style="2" customWidth="1"/>
    <col min="28" max="28" width="5.375" style="2" customWidth="1"/>
    <col min="29" max="29" width="6.00390625" style="2" customWidth="1"/>
    <col min="30" max="30" width="5.25390625" style="2" customWidth="1"/>
    <col min="31" max="31" width="5.625" style="2" customWidth="1"/>
    <col min="32" max="32" width="5.75390625" style="2" customWidth="1"/>
    <col min="33" max="33" width="5.625" style="2" customWidth="1"/>
    <col min="34" max="34" width="5.875" style="2" customWidth="1"/>
    <col min="35" max="35" width="5.00390625" style="2" customWidth="1"/>
    <col min="36" max="36" width="4.25390625" style="2" customWidth="1"/>
    <col min="37" max="37" width="5.875" style="2" customWidth="1"/>
    <col min="38" max="38" width="6.625" style="2" customWidth="1"/>
    <col min="39" max="39" width="6.125" style="2" customWidth="1"/>
    <col min="40" max="41" width="6.25390625" style="2" customWidth="1"/>
    <col min="42" max="42" width="5.75390625" style="2" customWidth="1"/>
    <col min="43" max="43" width="5.125" style="2" customWidth="1"/>
    <col min="44" max="44" width="4.625" style="2" customWidth="1"/>
    <col min="45" max="46" width="4.00390625" style="2" customWidth="1"/>
    <col min="47" max="47" width="3.875" style="2" customWidth="1"/>
    <col min="48" max="48" width="4.375" style="2" customWidth="1"/>
    <col min="49" max="50" width="4.875" style="2" customWidth="1"/>
    <col min="51" max="51" width="3.75390625" style="2" customWidth="1"/>
    <col min="52" max="53" width="3.25390625" style="2" customWidth="1"/>
    <col min="54" max="54" width="4.00390625" style="2" customWidth="1"/>
    <col min="55" max="16384" width="3.25390625" style="2" customWidth="1"/>
  </cols>
  <sheetData>
    <row r="1" ht="43.5" customHeight="1"/>
    <row r="2" spans="2:54" ht="30">
      <c r="B2" s="826" t="s">
        <v>238</v>
      </c>
      <c r="C2" s="826"/>
      <c r="D2" s="826"/>
      <c r="E2" s="826"/>
      <c r="F2" s="826"/>
      <c r="G2" s="826"/>
      <c r="H2" s="826"/>
      <c r="I2" s="826"/>
      <c r="J2" s="826"/>
      <c r="K2" s="826"/>
      <c r="L2" s="826"/>
      <c r="M2" s="826"/>
      <c r="N2" s="826"/>
      <c r="O2" s="826"/>
      <c r="P2" s="826"/>
      <c r="Q2" s="827" t="s">
        <v>98</v>
      </c>
      <c r="R2" s="827"/>
      <c r="S2" s="827"/>
      <c r="T2" s="827"/>
      <c r="U2" s="827"/>
      <c r="V2" s="827"/>
      <c r="W2" s="827"/>
      <c r="X2" s="827"/>
      <c r="Y2" s="827"/>
      <c r="Z2" s="827"/>
      <c r="AA2" s="827"/>
      <c r="AB2" s="827"/>
      <c r="AC2" s="827"/>
      <c r="AD2" s="827"/>
      <c r="AE2" s="827"/>
      <c r="AF2" s="827"/>
      <c r="AG2" s="827"/>
      <c r="AH2" s="827"/>
      <c r="AI2" s="827"/>
      <c r="AJ2" s="827"/>
      <c r="AK2" s="827"/>
      <c r="AL2" s="827"/>
      <c r="AM2" s="827"/>
      <c r="AN2" s="827"/>
      <c r="AO2" s="827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</row>
    <row r="3" spans="2:54" ht="20.25" customHeight="1">
      <c r="B3" s="826" t="s">
        <v>239</v>
      </c>
      <c r="C3" s="826"/>
      <c r="D3" s="826"/>
      <c r="E3" s="826"/>
      <c r="F3" s="826"/>
      <c r="G3" s="826"/>
      <c r="H3" s="826"/>
      <c r="I3" s="826"/>
      <c r="J3" s="826"/>
      <c r="K3" s="826"/>
      <c r="L3" s="826"/>
      <c r="M3" s="826"/>
      <c r="N3" s="826"/>
      <c r="O3" s="826"/>
      <c r="P3" s="826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2:54" ht="30.75">
      <c r="B4" s="826" t="s">
        <v>250</v>
      </c>
      <c r="C4" s="826"/>
      <c r="D4" s="826"/>
      <c r="E4" s="826"/>
      <c r="F4" s="826"/>
      <c r="G4" s="826"/>
      <c r="H4" s="826"/>
      <c r="I4" s="826"/>
      <c r="J4" s="826"/>
      <c r="K4" s="826"/>
      <c r="L4" s="826"/>
      <c r="M4" s="826"/>
      <c r="N4" s="826"/>
      <c r="O4" s="826"/>
      <c r="P4" s="826"/>
      <c r="Q4" s="828" t="s">
        <v>14</v>
      </c>
      <c r="R4" s="828"/>
      <c r="S4" s="828"/>
      <c r="T4" s="828"/>
      <c r="U4" s="828"/>
      <c r="V4" s="828"/>
      <c r="W4" s="828"/>
      <c r="X4" s="828"/>
      <c r="Y4" s="828"/>
      <c r="Z4" s="828"/>
      <c r="AA4" s="828"/>
      <c r="AB4" s="828"/>
      <c r="AC4" s="828"/>
      <c r="AD4" s="828"/>
      <c r="AE4" s="828"/>
      <c r="AF4" s="828"/>
      <c r="AG4" s="828"/>
      <c r="AH4" s="828"/>
      <c r="AI4" s="828"/>
      <c r="AJ4" s="828"/>
      <c r="AK4" s="828"/>
      <c r="AL4" s="828"/>
      <c r="AM4" s="828"/>
      <c r="AN4" s="828"/>
      <c r="AO4" s="828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</row>
    <row r="5" spans="2:54" ht="26.25" customHeight="1">
      <c r="B5" s="825" t="s">
        <v>251</v>
      </c>
      <c r="C5" s="825"/>
      <c r="D5" s="825"/>
      <c r="E5" s="825"/>
      <c r="F5" s="825"/>
      <c r="G5" s="825"/>
      <c r="H5" s="825"/>
      <c r="I5" s="825"/>
      <c r="J5" s="825"/>
      <c r="K5" s="825"/>
      <c r="L5" s="825"/>
      <c r="M5" s="825"/>
      <c r="N5" s="825"/>
      <c r="O5" s="825"/>
      <c r="P5" s="825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</row>
    <row r="6" spans="2:54" s="6" customFormat="1" ht="43.5" customHeight="1"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43" t="s">
        <v>249</v>
      </c>
      <c r="AP6" s="843"/>
      <c r="AQ6" s="843"/>
      <c r="AR6" s="843"/>
      <c r="AS6" s="843"/>
      <c r="AT6" s="843"/>
      <c r="AU6" s="843"/>
      <c r="AV6" s="843"/>
      <c r="AW6" s="843"/>
      <c r="AX6" s="843"/>
      <c r="AY6" s="843"/>
      <c r="AZ6" s="843"/>
      <c r="BA6" s="843"/>
      <c r="BB6" s="843"/>
    </row>
    <row r="7" spans="2:54" s="6" customFormat="1" ht="22.5" customHeight="1">
      <c r="B7" s="854" t="s">
        <v>34</v>
      </c>
      <c r="C7" s="854"/>
      <c r="D7" s="854"/>
      <c r="E7" s="854"/>
      <c r="F7" s="854"/>
      <c r="G7" s="854"/>
      <c r="H7" s="854"/>
      <c r="I7" s="854"/>
      <c r="J7" s="854"/>
      <c r="K7" s="854"/>
      <c r="L7" s="854"/>
      <c r="M7" s="854"/>
      <c r="N7" s="854"/>
      <c r="O7" s="854"/>
      <c r="P7" s="854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</row>
    <row r="8" spans="2:54" s="6" customFormat="1" ht="27" customHeight="1">
      <c r="B8" s="826" t="s">
        <v>240</v>
      </c>
      <c r="C8" s="826"/>
      <c r="D8" s="826"/>
      <c r="E8" s="826"/>
      <c r="F8" s="826"/>
      <c r="G8" s="826"/>
      <c r="H8" s="826"/>
      <c r="I8" s="826"/>
      <c r="J8" s="826"/>
      <c r="K8" s="826"/>
      <c r="L8" s="826"/>
      <c r="M8" s="826"/>
      <c r="N8" s="826"/>
      <c r="O8" s="826"/>
      <c r="P8" s="826"/>
      <c r="Q8" s="852" t="s">
        <v>99</v>
      </c>
      <c r="R8" s="853"/>
      <c r="S8" s="853"/>
      <c r="T8" s="853"/>
      <c r="U8" s="853"/>
      <c r="V8" s="853"/>
      <c r="W8" s="853"/>
      <c r="X8" s="853"/>
      <c r="Y8" s="853"/>
      <c r="Z8" s="853"/>
      <c r="AA8" s="853"/>
      <c r="AB8" s="853"/>
      <c r="AC8" s="853"/>
      <c r="AD8" s="853"/>
      <c r="AE8" s="853"/>
      <c r="AF8" s="853"/>
      <c r="AG8" s="853"/>
      <c r="AH8" s="853"/>
      <c r="AI8" s="853"/>
      <c r="AJ8" s="853"/>
      <c r="AK8" s="853"/>
      <c r="AL8" s="853"/>
      <c r="AM8" s="853"/>
      <c r="AN8" s="853"/>
      <c r="AO8" s="846" t="s">
        <v>237</v>
      </c>
      <c r="AP8" s="847"/>
      <c r="AQ8" s="847"/>
      <c r="AR8" s="847"/>
      <c r="AS8" s="847"/>
      <c r="AT8" s="847"/>
      <c r="AU8" s="847"/>
      <c r="AV8" s="847"/>
      <c r="AW8" s="847"/>
      <c r="AX8" s="847"/>
      <c r="AY8" s="847"/>
      <c r="AZ8" s="7"/>
      <c r="BA8" s="7"/>
      <c r="BB8" s="7"/>
    </row>
    <row r="9" spans="17:55" s="6" customFormat="1" ht="27.75" customHeight="1">
      <c r="Q9" s="835" t="s">
        <v>105</v>
      </c>
      <c r="R9" s="836"/>
      <c r="S9" s="836"/>
      <c r="T9" s="836"/>
      <c r="U9" s="836"/>
      <c r="V9" s="836"/>
      <c r="W9" s="836"/>
      <c r="X9" s="836"/>
      <c r="Y9" s="836"/>
      <c r="Z9" s="836"/>
      <c r="AA9" s="836"/>
      <c r="AB9" s="836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844" t="s">
        <v>201</v>
      </c>
      <c r="AP9" s="844"/>
      <c r="AQ9" s="844"/>
      <c r="AR9" s="844"/>
      <c r="AS9" s="844"/>
      <c r="AT9" s="844"/>
      <c r="AU9" s="844"/>
      <c r="AV9" s="844"/>
      <c r="AW9" s="844"/>
      <c r="AX9" s="844"/>
      <c r="AY9" s="844"/>
      <c r="AZ9" s="844"/>
      <c r="BA9" s="844"/>
      <c r="BB9" s="844"/>
      <c r="BC9" s="1"/>
    </row>
    <row r="10" spans="17:55" s="6" customFormat="1" ht="27.75" customHeight="1">
      <c r="Q10" s="835" t="s">
        <v>199</v>
      </c>
      <c r="R10" s="836"/>
      <c r="S10" s="836"/>
      <c r="T10" s="836"/>
      <c r="U10" s="836"/>
      <c r="V10" s="836"/>
      <c r="W10" s="836"/>
      <c r="X10" s="836"/>
      <c r="Y10" s="836"/>
      <c r="Z10" s="836"/>
      <c r="AA10" s="836"/>
      <c r="AB10" s="836"/>
      <c r="AC10" s="836"/>
      <c r="AD10" s="836"/>
      <c r="AE10" s="836"/>
      <c r="AF10" s="836"/>
      <c r="AG10" s="836"/>
      <c r="AH10" s="836"/>
      <c r="AI10" s="836"/>
      <c r="AJ10" s="836"/>
      <c r="AK10" s="836"/>
      <c r="AL10" s="836"/>
      <c r="AM10" s="5"/>
      <c r="AN10" s="5"/>
      <c r="AO10" s="844"/>
      <c r="AP10" s="844"/>
      <c r="AQ10" s="844"/>
      <c r="AR10" s="844"/>
      <c r="AS10" s="844"/>
      <c r="AT10" s="844"/>
      <c r="AU10" s="844"/>
      <c r="AV10" s="844"/>
      <c r="AW10" s="844"/>
      <c r="AX10" s="844"/>
      <c r="AY10" s="844"/>
      <c r="AZ10" s="844"/>
      <c r="BA10" s="844"/>
      <c r="BB10" s="844"/>
      <c r="BC10" s="1"/>
    </row>
    <row r="11" spans="17:40" s="6" customFormat="1" ht="27.75" customHeight="1">
      <c r="Q11" s="845" t="s">
        <v>200</v>
      </c>
      <c r="R11" s="845"/>
      <c r="S11" s="845"/>
      <c r="T11" s="845"/>
      <c r="U11" s="845"/>
      <c r="V11" s="845"/>
      <c r="W11" s="845"/>
      <c r="X11" s="845"/>
      <c r="Y11" s="845"/>
      <c r="Z11" s="845"/>
      <c r="AA11" s="845"/>
      <c r="AB11" s="845"/>
      <c r="AC11" s="845"/>
      <c r="AD11" s="845"/>
      <c r="AE11" s="845"/>
      <c r="AF11" s="845"/>
      <c r="AG11" s="845"/>
      <c r="AH11" s="845"/>
      <c r="AI11" s="845"/>
      <c r="AJ11" s="845"/>
      <c r="AK11" s="845"/>
      <c r="AL11" s="845"/>
      <c r="AM11" s="845"/>
      <c r="AN11" s="5"/>
    </row>
    <row r="12" spans="17:54" s="6" customFormat="1" ht="26.25">
      <c r="Q12" s="837" t="s">
        <v>106</v>
      </c>
      <c r="R12" s="838"/>
      <c r="S12" s="838"/>
      <c r="T12" s="838"/>
      <c r="U12" s="838"/>
      <c r="V12" s="838"/>
      <c r="W12" s="838"/>
      <c r="X12" s="838"/>
      <c r="Y12" s="838"/>
      <c r="Z12" s="838"/>
      <c r="AA12" s="838"/>
      <c r="AB12" s="838"/>
      <c r="AC12" s="838"/>
      <c r="AD12" s="838"/>
      <c r="AE12" s="838"/>
      <c r="AF12" s="838"/>
      <c r="AG12" s="838"/>
      <c r="AH12" s="838"/>
      <c r="AI12" s="838"/>
      <c r="AJ12" s="838"/>
      <c r="AK12" s="838"/>
      <c r="AL12" s="838"/>
      <c r="AM12" s="838"/>
      <c r="AN12" s="83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</row>
    <row r="13" spans="42:54" s="6" customFormat="1" ht="18.75"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</row>
    <row r="14" spans="42:54" s="6" customFormat="1" ht="21" customHeight="1"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</row>
    <row r="15" spans="1:53" s="17" customFormat="1" ht="18.75">
      <c r="A15" s="829" t="s">
        <v>107</v>
      </c>
      <c r="B15" s="829"/>
      <c r="C15" s="829"/>
      <c r="D15" s="829"/>
      <c r="E15" s="829"/>
      <c r="F15" s="829"/>
      <c r="G15" s="829"/>
      <c r="H15" s="829"/>
      <c r="I15" s="829"/>
      <c r="J15" s="829"/>
      <c r="K15" s="829"/>
      <c r="L15" s="829"/>
      <c r="M15" s="829"/>
      <c r="N15" s="829"/>
      <c r="O15" s="829"/>
      <c r="P15" s="829"/>
      <c r="Q15" s="829"/>
      <c r="R15" s="829"/>
      <c r="S15" s="829"/>
      <c r="T15" s="829"/>
      <c r="U15" s="829"/>
      <c r="V15" s="829"/>
      <c r="W15" s="829"/>
      <c r="X15" s="829"/>
      <c r="Y15" s="829"/>
      <c r="Z15" s="829"/>
      <c r="AA15" s="829"/>
      <c r="AB15" s="829"/>
      <c r="AC15" s="829"/>
      <c r="AD15" s="829"/>
      <c r="AE15" s="829"/>
      <c r="AF15" s="829"/>
      <c r="AG15" s="829"/>
      <c r="AH15" s="829"/>
      <c r="AI15" s="829"/>
      <c r="AJ15" s="829"/>
      <c r="AK15" s="829"/>
      <c r="AL15" s="829"/>
      <c r="AM15" s="829"/>
      <c r="AN15" s="829"/>
      <c r="AO15" s="829"/>
      <c r="AP15" s="829"/>
      <c r="AQ15" s="829"/>
      <c r="AR15" s="829"/>
      <c r="AS15" s="829"/>
      <c r="AT15" s="829"/>
      <c r="AU15" s="829"/>
      <c r="AV15" s="829"/>
      <c r="AW15" s="829"/>
      <c r="AX15" s="829"/>
      <c r="AY15" s="829"/>
      <c r="AZ15" s="829"/>
      <c r="BA15" s="829"/>
    </row>
    <row r="16" s="15" customFormat="1" ht="11.25" customHeight="1"/>
    <row r="17" spans="1:53" s="15" customFormat="1" ht="18" customHeight="1">
      <c r="A17" s="830" t="s">
        <v>12</v>
      </c>
      <c r="B17" s="831" t="s">
        <v>0</v>
      </c>
      <c r="C17" s="831"/>
      <c r="D17" s="831"/>
      <c r="E17" s="831"/>
      <c r="F17" s="831" t="s">
        <v>1</v>
      </c>
      <c r="G17" s="831"/>
      <c r="H17" s="831"/>
      <c r="I17" s="831"/>
      <c r="J17" s="872" t="s">
        <v>2</v>
      </c>
      <c r="K17" s="873"/>
      <c r="L17" s="873"/>
      <c r="M17" s="873"/>
      <c r="N17" s="873"/>
      <c r="O17" s="874" t="s">
        <v>3</v>
      </c>
      <c r="P17" s="873"/>
      <c r="Q17" s="873"/>
      <c r="R17" s="875"/>
      <c r="S17" s="848" t="s">
        <v>4</v>
      </c>
      <c r="T17" s="849"/>
      <c r="U17" s="849"/>
      <c r="V17" s="849"/>
      <c r="W17" s="850"/>
      <c r="X17" s="831" t="s">
        <v>5</v>
      </c>
      <c r="Y17" s="831"/>
      <c r="Z17" s="831"/>
      <c r="AA17" s="831"/>
      <c r="AB17" s="848" t="s">
        <v>6</v>
      </c>
      <c r="AC17" s="851"/>
      <c r="AD17" s="851"/>
      <c r="AE17" s="850"/>
      <c r="AF17" s="848" t="s">
        <v>7</v>
      </c>
      <c r="AG17" s="851"/>
      <c r="AH17" s="851"/>
      <c r="AI17" s="850"/>
      <c r="AJ17" s="848" t="s">
        <v>8</v>
      </c>
      <c r="AK17" s="851"/>
      <c r="AL17" s="851"/>
      <c r="AM17" s="851"/>
      <c r="AN17" s="850"/>
      <c r="AO17" s="831" t="s">
        <v>9</v>
      </c>
      <c r="AP17" s="831"/>
      <c r="AQ17" s="831"/>
      <c r="AR17" s="831"/>
      <c r="AS17" s="848" t="s">
        <v>10</v>
      </c>
      <c r="AT17" s="849"/>
      <c r="AU17" s="849"/>
      <c r="AV17" s="849"/>
      <c r="AW17" s="850"/>
      <c r="AX17" s="849" t="s">
        <v>11</v>
      </c>
      <c r="AY17" s="851"/>
      <c r="AZ17" s="851"/>
      <c r="BA17" s="850"/>
    </row>
    <row r="18" spans="1:53" s="42" customFormat="1" ht="20.25" customHeight="1">
      <c r="A18" s="830"/>
      <c r="B18" s="41">
        <v>1</v>
      </c>
      <c r="C18" s="41">
        <v>2</v>
      </c>
      <c r="D18" s="41">
        <v>3</v>
      </c>
      <c r="E18" s="41">
        <v>4</v>
      </c>
      <c r="F18" s="41">
        <v>5</v>
      </c>
      <c r="G18" s="41">
        <v>6</v>
      </c>
      <c r="H18" s="41">
        <v>7</v>
      </c>
      <c r="I18" s="41">
        <v>8</v>
      </c>
      <c r="J18" s="41">
        <v>9</v>
      </c>
      <c r="K18" s="41">
        <v>10</v>
      </c>
      <c r="L18" s="41">
        <v>11</v>
      </c>
      <c r="M18" s="41">
        <v>12</v>
      </c>
      <c r="N18" s="41">
        <v>13</v>
      </c>
      <c r="O18" s="41">
        <v>14</v>
      </c>
      <c r="P18" s="41">
        <v>15</v>
      </c>
      <c r="Q18" s="41">
        <v>16</v>
      </c>
      <c r="R18" s="41">
        <v>17</v>
      </c>
      <c r="S18" s="41">
        <v>18</v>
      </c>
      <c r="T18" s="41">
        <v>19</v>
      </c>
      <c r="U18" s="41">
        <v>20</v>
      </c>
      <c r="V18" s="41">
        <v>21</v>
      </c>
      <c r="W18" s="41">
        <v>22</v>
      </c>
      <c r="X18" s="41">
        <v>23</v>
      </c>
      <c r="Y18" s="41">
        <v>24</v>
      </c>
      <c r="Z18" s="41">
        <v>25</v>
      </c>
      <c r="AA18" s="41">
        <v>26</v>
      </c>
      <c r="AB18" s="41">
        <v>27</v>
      </c>
      <c r="AC18" s="41">
        <v>28</v>
      </c>
      <c r="AD18" s="41">
        <v>29</v>
      </c>
      <c r="AE18" s="41">
        <v>30</v>
      </c>
      <c r="AF18" s="41">
        <v>31</v>
      </c>
      <c r="AG18" s="41">
        <v>32</v>
      </c>
      <c r="AH18" s="41">
        <v>33</v>
      </c>
      <c r="AI18" s="41">
        <v>34</v>
      </c>
      <c r="AJ18" s="41">
        <v>35</v>
      </c>
      <c r="AK18" s="41">
        <v>36</v>
      </c>
      <c r="AL18" s="41">
        <v>37</v>
      </c>
      <c r="AM18" s="41">
        <v>38</v>
      </c>
      <c r="AN18" s="41">
        <v>39</v>
      </c>
      <c r="AO18" s="41">
        <v>40</v>
      </c>
      <c r="AP18" s="41">
        <v>41</v>
      </c>
      <c r="AQ18" s="41">
        <v>42</v>
      </c>
      <c r="AR18" s="41">
        <v>43</v>
      </c>
      <c r="AS18" s="41">
        <v>44</v>
      </c>
      <c r="AT18" s="41">
        <v>45</v>
      </c>
      <c r="AU18" s="41">
        <v>46</v>
      </c>
      <c r="AV18" s="41">
        <v>47</v>
      </c>
      <c r="AW18" s="41">
        <v>48</v>
      </c>
      <c r="AX18" s="41">
        <v>49</v>
      </c>
      <c r="AY18" s="41">
        <v>50</v>
      </c>
      <c r="AZ18" s="41">
        <v>51</v>
      </c>
      <c r="BA18" s="41">
        <v>52</v>
      </c>
    </row>
    <row r="19" spans="1:53" s="15" customFormat="1" ht="19.5" customHeight="1">
      <c r="A19" s="43" t="s">
        <v>108</v>
      </c>
      <c r="B19" s="44" t="s">
        <v>48</v>
      </c>
      <c r="C19" s="45"/>
      <c r="D19" s="46"/>
      <c r="E19" s="44"/>
      <c r="F19" s="44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13" t="s">
        <v>15</v>
      </c>
      <c r="R19" s="13" t="s">
        <v>48</v>
      </c>
      <c r="S19" s="13" t="s">
        <v>16</v>
      </c>
      <c r="T19" s="13" t="s">
        <v>16</v>
      </c>
      <c r="U19" s="13"/>
      <c r="V19" s="13"/>
      <c r="W19" s="13"/>
      <c r="X19" s="13"/>
      <c r="Y19" s="13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13"/>
      <c r="AQ19" s="13" t="s">
        <v>15</v>
      </c>
      <c r="AR19" s="13" t="s">
        <v>16</v>
      </c>
      <c r="AS19" s="13" t="s">
        <v>16</v>
      </c>
      <c r="AT19" s="13" t="s">
        <v>16</v>
      </c>
      <c r="AU19" s="13" t="s">
        <v>16</v>
      </c>
      <c r="AV19" s="13" t="s">
        <v>16</v>
      </c>
      <c r="AW19" s="13" t="s">
        <v>16</v>
      </c>
      <c r="AX19" s="13" t="s">
        <v>16</v>
      </c>
      <c r="AY19" s="13" t="s">
        <v>16</v>
      </c>
      <c r="AZ19" s="13" t="s">
        <v>16</v>
      </c>
      <c r="BA19" s="13" t="s">
        <v>16</v>
      </c>
    </row>
    <row r="20" spans="1:53" s="15" customFormat="1" ht="19.5" customHeight="1">
      <c r="A20" s="47" t="s">
        <v>109</v>
      </c>
      <c r="B20" s="44" t="s">
        <v>48</v>
      </c>
      <c r="C20" s="45"/>
      <c r="D20" s="47"/>
      <c r="E20" s="47"/>
      <c r="F20" s="44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13" t="s">
        <v>15</v>
      </c>
      <c r="R20" s="13" t="s">
        <v>48</v>
      </c>
      <c r="S20" s="13" t="s">
        <v>16</v>
      </c>
      <c r="T20" s="13" t="s">
        <v>16</v>
      </c>
      <c r="U20" s="13"/>
      <c r="V20" s="13"/>
      <c r="W20" s="13"/>
      <c r="X20" s="13"/>
      <c r="Y20" s="13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13"/>
      <c r="AQ20" s="13" t="s">
        <v>15</v>
      </c>
      <c r="AR20" s="13" t="s">
        <v>16</v>
      </c>
      <c r="AS20" s="13" t="s">
        <v>16</v>
      </c>
      <c r="AT20" s="13" t="s">
        <v>16</v>
      </c>
      <c r="AU20" s="13" t="s">
        <v>16</v>
      </c>
      <c r="AV20" s="13" t="s">
        <v>16</v>
      </c>
      <c r="AW20" s="13" t="s">
        <v>16</v>
      </c>
      <c r="AX20" s="13" t="s">
        <v>16</v>
      </c>
      <c r="AY20" s="13" t="s">
        <v>16</v>
      </c>
      <c r="AZ20" s="13" t="s">
        <v>16</v>
      </c>
      <c r="BA20" s="13" t="s">
        <v>16</v>
      </c>
    </row>
    <row r="21" spans="1:53" s="15" customFormat="1" ht="19.5" customHeight="1">
      <c r="A21" s="47" t="s">
        <v>110</v>
      </c>
      <c r="B21" s="44" t="s">
        <v>48</v>
      </c>
      <c r="C21" s="45" t="s">
        <v>202</v>
      </c>
      <c r="D21" s="47"/>
      <c r="E21" s="47"/>
      <c r="F21" s="44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13" t="s">
        <v>15</v>
      </c>
      <c r="R21" s="13" t="s">
        <v>90</v>
      </c>
      <c r="S21" s="13" t="s">
        <v>48</v>
      </c>
      <c r="T21" s="13" t="s">
        <v>16</v>
      </c>
      <c r="U21" s="13"/>
      <c r="V21" s="13"/>
      <c r="W21" s="13"/>
      <c r="X21" s="13"/>
      <c r="Y21" s="13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 t="s">
        <v>203</v>
      </c>
      <c r="AQ21" s="13" t="s">
        <v>15</v>
      </c>
      <c r="AR21" s="13" t="s">
        <v>16</v>
      </c>
      <c r="AS21" s="13" t="s">
        <v>16</v>
      </c>
      <c r="AT21" s="13" t="s">
        <v>16</v>
      </c>
      <c r="AU21" s="13" t="s">
        <v>16</v>
      </c>
      <c r="AV21" s="13" t="s">
        <v>16</v>
      </c>
      <c r="AW21" s="13" t="s">
        <v>16</v>
      </c>
      <c r="AX21" s="13" t="s">
        <v>16</v>
      </c>
      <c r="AY21" s="13" t="s">
        <v>16</v>
      </c>
      <c r="AZ21" s="13" t="s">
        <v>16</v>
      </c>
      <c r="BA21" s="13" t="s">
        <v>16</v>
      </c>
    </row>
    <row r="22" spans="1:53" s="15" customFormat="1" ht="19.5" customHeight="1">
      <c r="A22" s="47" t="s">
        <v>111</v>
      </c>
      <c r="B22" s="44" t="s">
        <v>48</v>
      </c>
      <c r="C22" s="45" t="s">
        <v>202</v>
      </c>
      <c r="D22" s="47"/>
      <c r="E22" s="47"/>
      <c r="F22" s="44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13" t="s">
        <v>15</v>
      </c>
      <c r="R22" s="13" t="s">
        <v>90</v>
      </c>
      <c r="S22" s="13" t="s">
        <v>48</v>
      </c>
      <c r="T22" s="13" t="s">
        <v>16</v>
      </c>
      <c r="U22" s="13"/>
      <c r="V22" s="13"/>
      <c r="W22" s="13"/>
      <c r="X22" s="13"/>
      <c r="Y22" s="13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 t="s">
        <v>203</v>
      </c>
      <c r="AQ22" s="13" t="s">
        <v>15</v>
      </c>
      <c r="AR22" s="48" t="s">
        <v>16</v>
      </c>
      <c r="AS22" s="48" t="s">
        <v>16</v>
      </c>
      <c r="AT22" s="13" t="s">
        <v>16</v>
      </c>
      <c r="AU22" s="13" t="s">
        <v>16</v>
      </c>
      <c r="AV22" s="48" t="s">
        <v>16</v>
      </c>
      <c r="AW22" s="48" t="s">
        <v>16</v>
      </c>
      <c r="AX22" s="13" t="s">
        <v>16</v>
      </c>
      <c r="AY22" s="13" t="s">
        <v>16</v>
      </c>
      <c r="AZ22" s="13" t="s">
        <v>16</v>
      </c>
      <c r="BA22" s="13" t="s">
        <v>16</v>
      </c>
    </row>
    <row r="23" spans="1:53" s="15" customFormat="1" ht="19.5" customHeight="1">
      <c r="A23" s="47" t="s">
        <v>112</v>
      </c>
      <c r="B23" s="13" t="s">
        <v>13</v>
      </c>
      <c r="C23" s="49" t="s">
        <v>13</v>
      </c>
      <c r="D23" s="49" t="s">
        <v>13</v>
      </c>
      <c r="E23" s="49" t="s">
        <v>13</v>
      </c>
      <c r="F23" s="49" t="s">
        <v>13</v>
      </c>
      <c r="G23" s="49" t="s">
        <v>13</v>
      </c>
      <c r="H23" s="49" t="s">
        <v>13</v>
      </c>
      <c r="I23" s="49" t="s">
        <v>13</v>
      </c>
      <c r="J23" s="49" t="s">
        <v>13</v>
      </c>
      <c r="K23" s="49" t="s">
        <v>13</v>
      </c>
      <c r="L23" s="49" t="s">
        <v>13</v>
      </c>
      <c r="M23" s="13" t="s">
        <v>13</v>
      </c>
      <c r="N23" s="49" t="s">
        <v>13</v>
      </c>
      <c r="O23" s="49" t="s">
        <v>13</v>
      </c>
      <c r="P23" s="49" t="s">
        <v>97</v>
      </c>
      <c r="Q23" s="49" t="s">
        <v>97</v>
      </c>
      <c r="R23" s="13"/>
      <c r="S23" s="45"/>
      <c r="T23" s="45"/>
      <c r="U23" s="49"/>
      <c r="V23" s="13"/>
      <c r="W23" s="45"/>
      <c r="X23" s="45"/>
      <c r="Y23" s="45"/>
      <c r="Z23" s="45"/>
      <c r="AA23" s="45"/>
      <c r="AB23" s="45"/>
      <c r="AC23" s="13"/>
      <c r="AD23" s="13"/>
      <c r="AE23" s="49"/>
      <c r="AF23" s="49"/>
      <c r="AG23" s="49"/>
      <c r="AH23" s="13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 t="s">
        <v>204</v>
      </c>
      <c r="AT23" s="46" t="s">
        <v>204</v>
      </c>
      <c r="AU23" s="46" t="s">
        <v>204</v>
      </c>
      <c r="AV23" s="46" t="s">
        <v>204</v>
      </c>
      <c r="AW23" s="46" t="s">
        <v>204</v>
      </c>
      <c r="AX23" s="46" t="s">
        <v>204</v>
      </c>
      <c r="AY23" s="46" t="s">
        <v>204</v>
      </c>
      <c r="AZ23" s="46" t="s">
        <v>204</v>
      </c>
      <c r="BA23" s="46" t="s">
        <v>204</v>
      </c>
    </row>
    <row r="24" spans="1:53" s="15" customFormat="1" ht="9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</row>
    <row r="25" spans="1:53" s="14" customFormat="1" ht="15.75">
      <c r="A25" s="876" t="s">
        <v>100</v>
      </c>
      <c r="B25" s="876"/>
      <c r="C25" s="876"/>
      <c r="D25" s="876"/>
      <c r="E25" s="876"/>
      <c r="F25" s="876"/>
      <c r="G25" s="876"/>
      <c r="H25" s="876"/>
      <c r="I25" s="876"/>
      <c r="J25" s="877"/>
      <c r="K25" s="877"/>
      <c r="L25" s="877"/>
      <c r="M25" s="877"/>
      <c r="N25" s="877"/>
      <c r="O25" s="877"/>
      <c r="P25" s="877"/>
      <c r="Q25" s="877"/>
      <c r="R25" s="877"/>
      <c r="S25" s="877"/>
      <c r="T25" s="877"/>
      <c r="U25" s="877"/>
      <c r="V25" s="877"/>
      <c r="W25" s="877"/>
      <c r="X25" s="877"/>
      <c r="Y25" s="877"/>
      <c r="Z25" s="877"/>
      <c r="AA25" s="877"/>
      <c r="AB25" s="877"/>
      <c r="AC25" s="877"/>
      <c r="AD25" s="877"/>
      <c r="AE25" s="877"/>
      <c r="AF25" s="877"/>
      <c r="AG25" s="877"/>
      <c r="AH25" s="877"/>
      <c r="AI25" s="877"/>
      <c r="AJ25" s="877"/>
      <c r="AK25" s="877"/>
      <c r="AL25" s="877"/>
      <c r="AM25" s="877"/>
      <c r="AN25" s="877"/>
      <c r="AO25" s="877"/>
      <c r="AP25" s="877"/>
      <c r="AQ25" s="877"/>
      <c r="AR25" s="877"/>
      <c r="AS25" s="877"/>
      <c r="AT25" s="877"/>
      <c r="AU25" s="877"/>
      <c r="AV25" s="878"/>
      <c r="AW25" s="878"/>
      <c r="AX25" s="878"/>
      <c r="AY25" s="878"/>
      <c r="AZ25" s="878"/>
      <c r="BA25" s="15"/>
    </row>
    <row r="26" spans="10:53" s="15" customFormat="1" ht="18.75" customHeight="1">
      <c r="J26" s="16"/>
      <c r="K26" s="16"/>
      <c r="L26" s="16"/>
      <c r="M26" s="16"/>
      <c r="N26" s="16"/>
      <c r="Q26" s="16"/>
      <c r="R26" s="16"/>
      <c r="S26" s="16"/>
      <c r="T26" s="16"/>
      <c r="U26" s="16"/>
      <c r="V26" s="16"/>
      <c r="W26" s="17"/>
      <c r="X26" s="17"/>
      <c r="Y26" s="16"/>
      <c r="Z26" s="16"/>
      <c r="AA26" s="16"/>
      <c r="AB26" s="16"/>
      <c r="AC26" s="16"/>
      <c r="AD26" s="16"/>
      <c r="AE26" s="17"/>
      <c r="AF26" s="17"/>
      <c r="AG26" s="16"/>
      <c r="AH26" s="16"/>
      <c r="AI26" s="16"/>
      <c r="AJ26" s="16"/>
      <c r="AK26" s="17"/>
      <c r="AL26" s="17"/>
      <c r="AM26" s="16"/>
      <c r="AN26" s="16"/>
      <c r="AO26" s="16"/>
      <c r="AP26" s="16"/>
      <c r="AQ26" s="1"/>
      <c r="AR26" s="17"/>
      <c r="AS26" s="18"/>
      <c r="AT26" s="19"/>
      <c r="AU26" s="19"/>
      <c r="AV26" s="19"/>
      <c r="AW26" s="19"/>
      <c r="AX26" s="17"/>
      <c r="AY26" s="20"/>
      <c r="AZ26" s="20"/>
      <c r="BA26" s="20"/>
    </row>
    <row r="27" spans="1:53" s="15" customFormat="1" ht="18.75" customHeight="1">
      <c r="A27" s="21" t="s">
        <v>236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3"/>
      <c r="AX27" s="23"/>
      <c r="AY27" s="23"/>
      <c r="AZ27" s="23"/>
      <c r="BA27" s="17"/>
    </row>
    <row r="28" spans="1:53" s="15" customFormat="1" ht="11.25" customHeight="1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17"/>
    </row>
    <row r="29" spans="1:53" s="15" customFormat="1" ht="18.75" customHeight="1">
      <c r="A29" s="912" t="s">
        <v>12</v>
      </c>
      <c r="B29" s="856"/>
      <c r="C29" s="898" t="s">
        <v>241</v>
      </c>
      <c r="D29" s="899"/>
      <c r="E29" s="899"/>
      <c r="F29" s="898" t="s">
        <v>242</v>
      </c>
      <c r="G29" s="898"/>
      <c r="H29" s="898"/>
      <c r="I29" s="900" t="s">
        <v>243</v>
      </c>
      <c r="J29" s="901"/>
      <c r="K29" s="901"/>
      <c r="L29" s="901"/>
      <c r="M29" s="902"/>
      <c r="N29" s="855" t="s">
        <v>244</v>
      </c>
      <c r="O29" s="856"/>
      <c r="P29" s="857"/>
      <c r="Q29" s="863" t="s">
        <v>101</v>
      </c>
      <c r="R29" s="864"/>
      <c r="S29" s="865"/>
      <c r="T29" s="885" t="s">
        <v>245</v>
      </c>
      <c r="U29" s="886"/>
      <c r="V29" s="887"/>
      <c r="W29" s="863" t="s">
        <v>102</v>
      </c>
      <c r="X29" s="856"/>
      <c r="Y29" s="857"/>
      <c r="Z29" s="26"/>
      <c r="AA29" s="925" t="s">
        <v>103</v>
      </c>
      <c r="AB29" s="926"/>
      <c r="AC29" s="926"/>
      <c r="AD29" s="926"/>
      <c r="AE29" s="926"/>
      <c r="AF29" s="926"/>
      <c r="AG29" s="927" t="s">
        <v>104</v>
      </c>
      <c r="AH29" s="928"/>
      <c r="AI29" s="928"/>
      <c r="AJ29" s="929"/>
      <c r="AK29" s="918" t="s">
        <v>284</v>
      </c>
      <c r="AL29" s="919"/>
      <c r="AM29" s="920"/>
      <c r="AN29" s="27"/>
      <c r="AO29" s="896"/>
      <c r="AP29" s="897"/>
      <c r="AQ29" s="897"/>
      <c r="AR29" s="897"/>
      <c r="AS29" s="839"/>
      <c r="AT29" s="897"/>
      <c r="AU29" s="897"/>
      <c r="AV29" s="897"/>
      <c r="AW29" s="897"/>
      <c r="AX29" s="839"/>
      <c r="AY29" s="840"/>
      <c r="AZ29" s="840"/>
      <c r="BA29" s="840"/>
    </row>
    <row r="30" spans="1:53" s="15" customFormat="1" ht="18.75" customHeight="1">
      <c r="A30" s="894"/>
      <c r="B30" s="858"/>
      <c r="C30" s="899"/>
      <c r="D30" s="899"/>
      <c r="E30" s="899"/>
      <c r="F30" s="898"/>
      <c r="G30" s="898"/>
      <c r="H30" s="898"/>
      <c r="I30" s="903"/>
      <c r="J30" s="904"/>
      <c r="K30" s="904"/>
      <c r="L30" s="904"/>
      <c r="M30" s="905"/>
      <c r="N30" s="858"/>
      <c r="O30" s="859"/>
      <c r="P30" s="860"/>
      <c r="Q30" s="866"/>
      <c r="R30" s="867"/>
      <c r="S30" s="868"/>
      <c r="T30" s="888"/>
      <c r="U30" s="889"/>
      <c r="V30" s="890"/>
      <c r="W30" s="894"/>
      <c r="X30" s="859"/>
      <c r="Y30" s="860"/>
      <c r="Z30" s="26"/>
      <c r="AA30" s="926"/>
      <c r="AB30" s="926"/>
      <c r="AC30" s="926"/>
      <c r="AD30" s="926"/>
      <c r="AE30" s="926"/>
      <c r="AF30" s="926"/>
      <c r="AG30" s="930"/>
      <c r="AH30" s="930"/>
      <c r="AI30" s="930"/>
      <c r="AJ30" s="931"/>
      <c r="AK30" s="921"/>
      <c r="AL30" s="896"/>
      <c r="AM30" s="922"/>
      <c r="AN30" s="27"/>
      <c r="AO30" s="897"/>
      <c r="AP30" s="897"/>
      <c r="AQ30" s="897"/>
      <c r="AR30" s="897"/>
      <c r="AS30" s="897"/>
      <c r="AT30" s="897"/>
      <c r="AU30" s="897"/>
      <c r="AV30" s="897"/>
      <c r="AW30" s="897"/>
      <c r="AX30" s="840"/>
      <c r="AY30" s="840"/>
      <c r="AZ30" s="840"/>
      <c r="BA30" s="840"/>
    </row>
    <row r="31" spans="1:53" s="15" customFormat="1" ht="26.25" customHeight="1">
      <c r="A31" s="895"/>
      <c r="B31" s="861"/>
      <c r="C31" s="899"/>
      <c r="D31" s="899"/>
      <c r="E31" s="899"/>
      <c r="F31" s="898"/>
      <c r="G31" s="898"/>
      <c r="H31" s="898"/>
      <c r="I31" s="906"/>
      <c r="J31" s="907"/>
      <c r="K31" s="907"/>
      <c r="L31" s="907"/>
      <c r="M31" s="908"/>
      <c r="N31" s="861"/>
      <c r="O31" s="861"/>
      <c r="P31" s="862"/>
      <c r="Q31" s="869"/>
      <c r="R31" s="870"/>
      <c r="S31" s="871"/>
      <c r="T31" s="891"/>
      <c r="U31" s="892"/>
      <c r="V31" s="893"/>
      <c r="W31" s="895"/>
      <c r="X31" s="861"/>
      <c r="Y31" s="862"/>
      <c r="Z31" s="26"/>
      <c r="AA31" s="926"/>
      <c r="AB31" s="926"/>
      <c r="AC31" s="926"/>
      <c r="AD31" s="926"/>
      <c r="AE31" s="926"/>
      <c r="AF31" s="926"/>
      <c r="AG31" s="932"/>
      <c r="AH31" s="932"/>
      <c r="AI31" s="932"/>
      <c r="AJ31" s="933"/>
      <c r="AK31" s="906"/>
      <c r="AL31" s="907"/>
      <c r="AM31" s="908"/>
      <c r="AN31" s="27"/>
      <c r="AO31" s="897"/>
      <c r="AP31" s="897"/>
      <c r="AQ31" s="897"/>
      <c r="AR31" s="897"/>
      <c r="AS31" s="897"/>
      <c r="AT31" s="897"/>
      <c r="AU31" s="897"/>
      <c r="AV31" s="897"/>
      <c r="AW31" s="897"/>
      <c r="AX31" s="840"/>
      <c r="AY31" s="840"/>
      <c r="AZ31" s="840"/>
      <c r="BA31" s="840"/>
    </row>
    <row r="32" spans="1:53" s="15" customFormat="1" ht="31.5" customHeight="1">
      <c r="A32" s="841">
        <v>1</v>
      </c>
      <c r="B32" s="842"/>
      <c r="C32" s="909">
        <v>36</v>
      </c>
      <c r="D32" s="910"/>
      <c r="E32" s="911"/>
      <c r="F32" s="909">
        <v>2</v>
      </c>
      <c r="G32" s="910"/>
      <c r="H32" s="911"/>
      <c r="I32" s="909">
        <v>2</v>
      </c>
      <c r="J32" s="873"/>
      <c r="K32" s="873"/>
      <c r="L32" s="873"/>
      <c r="M32" s="875"/>
      <c r="N32" s="879"/>
      <c r="O32" s="880"/>
      <c r="P32" s="881"/>
      <c r="Q32" s="882"/>
      <c r="R32" s="883"/>
      <c r="S32" s="884"/>
      <c r="T32" s="909">
        <v>12</v>
      </c>
      <c r="U32" s="910"/>
      <c r="V32" s="911"/>
      <c r="W32" s="909">
        <f>SUM(C32:V32)</f>
        <v>52</v>
      </c>
      <c r="X32" s="910"/>
      <c r="Y32" s="911"/>
      <c r="Z32" s="26"/>
      <c r="AA32" s="948" t="s">
        <v>17</v>
      </c>
      <c r="AB32" s="940"/>
      <c r="AC32" s="940"/>
      <c r="AD32" s="940"/>
      <c r="AE32" s="940"/>
      <c r="AF32" s="941"/>
      <c r="AG32" s="939" t="s">
        <v>223</v>
      </c>
      <c r="AH32" s="940"/>
      <c r="AI32" s="940"/>
      <c r="AJ32" s="941"/>
      <c r="AK32" s="923">
        <v>9</v>
      </c>
      <c r="AL32" s="923"/>
      <c r="AM32" s="923"/>
      <c r="AN32" s="27"/>
      <c r="AO32" s="913"/>
      <c r="AP32" s="914"/>
      <c r="AQ32" s="914"/>
      <c r="AR32" s="914"/>
      <c r="AS32" s="915"/>
      <c r="AT32" s="915"/>
      <c r="AU32" s="915"/>
      <c r="AV32" s="915"/>
      <c r="AW32" s="915"/>
      <c r="AX32" s="916"/>
      <c r="AY32" s="917"/>
      <c r="AZ32" s="917"/>
      <c r="BA32" s="917"/>
    </row>
    <row r="33" spans="1:53" s="15" customFormat="1" ht="18.75" customHeight="1">
      <c r="A33" s="934">
        <v>2</v>
      </c>
      <c r="B33" s="935"/>
      <c r="C33" s="909">
        <v>36</v>
      </c>
      <c r="D33" s="910"/>
      <c r="E33" s="911"/>
      <c r="F33" s="909">
        <v>2</v>
      </c>
      <c r="G33" s="910"/>
      <c r="H33" s="911"/>
      <c r="I33" s="945">
        <v>2</v>
      </c>
      <c r="J33" s="946"/>
      <c r="K33" s="946"/>
      <c r="L33" s="946"/>
      <c r="M33" s="947"/>
      <c r="N33" s="936"/>
      <c r="O33" s="937"/>
      <c r="P33" s="938"/>
      <c r="Q33" s="882"/>
      <c r="R33" s="883"/>
      <c r="S33" s="884"/>
      <c r="T33" s="909">
        <v>12</v>
      </c>
      <c r="U33" s="910"/>
      <c r="V33" s="911"/>
      <c r="W33" s="909">
        <f>SUM(C33:V33)</f>
        <v>52</v>
      </c>
      <c r="X33" s="910"/>
      <c r="Y33" s="911"/>
      <c r="Z33" s="26"/>
      <c r="AA33" s="942"/>
      <c r="AB33" s="943"/>
      <c r="AC33" s="943"/>
      <c r="AD33" s="943"/>
      <c r="AE33" s="943"/>
      <c r="AF33" s="944"/>
      <c r="AG33" s="942"/>
      <c r="AH33" s="943"/>
      <c r="AI33" s="943"/>
      <c r="AJ33" s="944"/>
      <c r="AK33" s="924"/>
      <c r="AL33" s="924"/>
      <c r="AM33" s="924"/>
      <c r="AN33" s="27"/>
      <c r="AO33" s="219"/>
      <c r="AP33" s="39"/>
      <c r="AQ33" s="39"/>
      <c r="AR33" s="39"/>
      <c r="AS33" s="218"/>
      <c r="AT33" s="39"/>
      <c r="AU33" s="39"/>
      <c r="AV33" s="39"/>
      <c r="AW33" s="39"/>
      <c r="AX33" s="218"/>
      <c r="AY33" s="218"/>
      <c r="AZ33" s="218"/>
      <c r="BA33" s="38"/>
    </row>
    <row r="34" spans="1:53" s="15" customFormat="1" ht="18.75" customHeight="1">
      <c r="A34" s="934">
        <v>3</v>
      </c>
      <c r="B34" s="935"/>
      <c r="C34" s="832">
        <v>35</v>
      </c>
      <c r="D34" s="833"/>
      <c r="E34" s="834"/>
      <c r="F34" s="949">
        <v>3</v>
      </c>
      <c r="G34" s="833"/>
      <c r="H34" s="834"/>
      <c r="I34" s="945">
        <v>3</v>
      </c>
      <c r="J34" s="946"/>
      <c r="K34" s="946"/>
      <c r="L34" s="946"/>
      <c r="M34" s="947"/>
      <c r="N34" s="936"/>
      <c r="O34" s="937"/>
      <c r="P34" s="938"/>
      <c r="Q34" s="882"/>
      <c r="R34" s="883"/>
      <c r="S34" s="884"/>
      <c r="T34" s="832">
        <v>11</v>
      </c>
      <c r="U34" s="833"/>
      <c r="V34" s="834"/>
      <c r="W34" s="909">
        <f>SUM(C34:V34)</f>
        <v>52</v>
      </c>
      <c r="X34" s="910"/>
      <c r="Y34" s="911"/>
      <c r="Z34" s="26"/>
      <c r="AA34" s="28"/>
      <c r="AB34" s="28"/>
      <c r="AC34" s="28"/>
      <c r="AD34" s="28"/>
      <c r="AE34" s="28"/>
      <c r="AF34" s="28"/>
      <c r="AG34" s="28"/>
      <c r="AH34" s="29"/>
      <c r="AI34" s="29"/>
      <c r="AJ34" s="29"/>
      <c r="AK34" s="30"/>
      <c r="AL34" s="30"/>
      <c r="AM34" s="30"/>
      <c r="AN34" s="27"/>
      <c r="AO34" s="39"/>
      <c r="AP34" s="39"/>
      <c r="AQ34" s="39"/>
      <c r="AR34" s="39"/>
      <c r="AS34" s="39"/>
      <c r="AT34" s="39"/>
      <c r="AU34" s="39"/>
      <c r="AV34" s="39"/>
      <c r="AW34" s="39"/>
      <c r="AX34" s="38"/>
      <c r="AY34" s="38"/>
      <c r="AZ34" s="38"/>
      <c r="BA34" s="38"/>
    </row>
    <row r="35" spans="1:53" s="15" customFormat="1" ht="18.75" customHeight="1">
      <c r="A35" s="934">
        <v>4</v>
      </c>
      <c r="B35" s="935"/>
      <c r="C35" s="832">
        <v>35</v>
      </c>
      <c r="D35" s="833"/>
      <c r="E35" s="834"/>
      <c r="F35" s="949">
        <v>3</v>
      </c>
      <c r="G35" s="833"/>
      <c r="H35" s="834"/>
      <c r="I35" s="945">
        <v>3</v>
      </c>
      <c r="J35" s="946"/>
      <c r="K35" s="946"/>
      <c r="L35" s="946"/>
      <c r="M35" s="947"/>
      <c r="N35" s="936"/>
      <c r="O35" s="937"/>
      <c r="P35" s="938"/>
      <c r="Q35" s="952"/>
      <c r="R35" s="883"/>
      <c r="S35" s="884"/>
      <c r="T35" s="832">
        <v>11</v>
      </c>
      <c r="U35" s="833"/>
      <c r="V35" s="834"/>
      <c r="W35" s="909">
        <f>SUM(C35:V35)</f>
        <v>52</v>
      </c>
      <c r="X35" s="910"/>
      <c r="Y35" s="911"/>
      <c r="Z35" s="26"/>
      <c r="AA35" s="960"/>
      <c r="AB35" s="961"/>
      <c r="AC35" s="961"/>
      <c r="AD35" s="961"/>
      <c r="AE35" s="961"/>
      <c r="AF35" s="961"/>
      <c r="AG35" s="961"/>
      <c r="AH35" s="962"/>
      <c r="AI35" s="963"/>
      <c r="AJ35" s="963"/>
      <c r="AK35" s="956"/>
      <c r="AL35" s="964"/>
      <c r="AM35" s="964"/>
      <c r="AN35" s="31"/>
      <c r="AO35" s="39"/>
      <c r="AP35" s="39"/>
      <c r="AQ35" s="39"/>
      <c r="AR35" s="39"/>
      <c r="AS35" s="39"/>
      <c r="AT35" s="39"/>
      <c r="AU35" s="39"/>
      <c r="AV35" s="39"/>
      <c r="AW35" s="39"/>
      <c r="AX35" s="28"/>
      <c r="AY35" s="28"/>
      <c r="AZ35" s="28"/>
      <c r="BA35" s="28"/>
    </row>
    <row r="36" spans="1:53" s="15" customFormat="1" ht="18.75" customHeight="1">
      <c r="A36" s="934">
        <v>5</v>
      </c>
      <c r="B36" s="935"/>
      <c r="C36" s="968">
        <v>0</v>
      </c>
      <c r="D36" s="969"/>
      <c r="E36" s="970"/>
      <c r="F36" s="968">
        <v>0</v>
      </c>
      <c r="G36" s="910"/>
      <c r="H36" s="911"/>
      <c r="I36" s="909">
        <v>0</v>
      </c>
      <c r="J36" s="873"/>
      <c r="K36" s="873"/>
      <c r="L36" s="873"/>
      <c r="M36" s="875"/>
      <c r="N36" s="950">
        <v>14</v>
      </c>
      <c r="O36" s="935"/>
      <c r="P36" s="951"/>
      <c r="Q36" s="952">
        <v>2</v>
      </c>
      <c r="R36" s="953"/>
      <c r="S36" s="954"/>
      <c r="T36" s="968"/>
      <c r="U36" s="969"/>
      <c r="V36" s="970"/>
      <c r="W36" s="909">
        <f>SUM(C36:V36)</f>
        <v>16</v>
      </c>
      <c r="X36" s="910"/>
      <c r="Y36" s="911"/>
      <c r="Z36" s="26"/>
      <c r="AA36" s="971"/>
      <c r="AB36" s="959"/>
      <c r="AC36" s="959"/>
      <c r="AD36" s="959"/>
      <c r="AE36" s="959"/>
      <c r="AF36" s="959"/>
      <c r="AG36" s="959"/>
      <c r="AH36" s="955"/>
      <c r="AI36" s="955"/>
      <c r="AJ36" s="955"/>
      <c r="AK36" s="956"/>
      <c r="AL36" s="957"/>
      <c r="AM36" s="957"/>
      <c r="AN36" s="32"/>
      <c r="AO36" s="958"/>
      <c r="AP36" s="959"/>
      <c r="AQ36" s="959"/>
      <c r="AR36" s="959"/>
      <c r="AS36" s="965"/>
      <c r="AT36" s="964"/>
      <c r="AU36" s="964"/>
      <c r="AV36" s="964"/>
      <c r="AW36" s="964"/>
      <c r="AX36" s="965"/>
      <c r="AY36" s="965"/>
      <c r="AZ36" s="965"/>
      <c r="BA36" s="966"/>
    </row>
    <row r="37" spans="1:53" s="15" customFormat="1" ht="18.75" customHeight="1">
      <c r="A37" s="967" t="s">
        <v>18</v>
      </c>
      <c r="B37" s="937"/>
      <c r="C37" s="832">
        <f>SUM(C32:C36)</f>
        <v>142</v>
      </c>
      <c r="D37" s="833"/>
      <c r="E37" s="834"/>
      <c r="F37" s="949">
        <f>SUM(F32:F36)</f>
        <v>10</v>
      </c>
      <c r="G37" s="833"/>
      <c r="H37" s="834"/>
      <c r="I37" s="945">
        <v>10</v>
      </c>
      <c r="J37" s="946"/>
      <c r="K37" s="946"/>
      <c r="L37" s="946"/>
      <c r="M37" s="947"/>
      <c r="N37" s="936">
        <f>SUM(N36)</f>
        <v>14</v>
      </c>
      <c r="O37" s="937"/>
      <c r="P37" s="938"/>
      <c r="Q37" s="952">
        <f>SUM(Q36)</f>
        <v>2</v>
      </c>
      <c r="R37" s="883"/>
      <c r="S37" s="884"/>
      <c r="T37" s="832">
        <f>SUM(T32:V36)</f>
        <v>46</v>
      </c>
      <c r="U37" s="833"/>
      <c r="V37" s="834"/>
      <c r="W37" s="949">
        <f>SUM(W32:Y36)</f>
        <v>224</v>
      </c>
      <c r="X37" s="833"/>
      <c r="Y37" s="834"/>
      <c r="Z37" s="12"/>
      <c r="AA37" s="12"/>
      <c r="AB37" s="12"/>
      <c r="AC37" s="12"/>
      <c r="AD37" s="12"/>
      <c r="AE37" s="33"/>
      <c r="AF37" s="33"/>
      <c r="AG37" s="12"/>
      <c r="AH37" s="12"/>
      <c r="AI37" s="12"/>
      <c r="AJ37" s="12"/>
      <c r="AK37" s="33"/>
      <c r="AL37" s="33"/>
      <c r="AM37" s="12"/>
      <c r="AN37" s="12"/>
      <c r="AO37" s="12"/>
      <c r="AP37" s="12"/>
      <c r="AQ37" s="28"/>
      <c r="AR37" s="33"/>
      <c r="AS37" s="34"/>
      <c r="AT37" s="34"/>
      <c r="AU37" s="34"/>
      <c r="AV37" s="34"/>
      <c r="AW37" s="34"/>
      <c r="AX37" s="33"/>
      <c r="AY37" s="20"/>
      <c r="AZ37" s="20"/>
      <c r="BA37" s="20"/>
    </row>
  </sheetData>
  <sheetProtection selectLockedCells="1" selectUnlockedCells="1"/>
  <mergeCells count="108">
    <mergeCell ref="C37:E37"/>
    <mergeCell ref="F37:H37"/>
    <mergeCell ref="I37:M37"/>
    <mergeCell ref="C35:E35"/>
    <mergeCell ref="F35:H35"/>
    <mergeCell ref="I35:M35"/>
    <mergeCell ref="C36:E36"/>
    <mergeCell ref="F36:H36"/>
    <mergeCell ref="I36:M36"/>
    <mergeCell ref="AS36:AW36"/>
    <mergeCell ref="AX36:BA36"/>
    <mergeCell ref="A37:B37"/>
    <mergeCell ref="N37:P37"/>
    <mergeCell ref="Q37:S37"/>
    <mergeCell ref="T37:V37"/>
    <mergeCell ref="W37:Y37"/>
    <mergeCell ref="T36:V36"/>
    <mergeCell ref="W36:Y36"/>
    <mergeCell ref="AA36:AG36"/>
    <mergeCell ref="AH36:AJ36"/>
    <mergeCell ref="AK36:AM36"/>
    <mergeCell ref="AO36:AR36"/>
    <mergeCell ref="W35:Y35"/>
    <mergeCell ref="AA35:AG35"/>
    <mergeCell ref="AH35:AJ35"/>
    <mergeCell ref="AK35:AM35"/>
    <mergeCell ref="W34:Y34"/>
    <mergeCell ref="T33:V33"/>
    <mergeCell ref="A36:B36"/>
    <mergeCell ref="N36:P36"/>
    <mergeCell ref="Q36:S36"/>
    <mergeCell ref="A35:B35"/>
    <mergeCell ref="N35:P35"/>
    <mergeCell ref="Q35:S35"/>
    <mergeCell ref="C33:E33"/>
    <mergeCell ref="F33:H33"/>
    <mergeCell ref="A34:B34"/>
    <mergeCell ref="N34:P34"/>
    <mergeCell ref="Q34:S34"/>
    <mergeCell ref="T34:V34"/>
    <mergeCell ref="C34:E34"/>
    <mergeCell ref="F34:H34"/>
    <mergeCell ref="I34:M34"/>
    <mergeCell ref="A33:B33"/>
    <mergeCell ref="N33:P33"/>
    <mergeCell ref="Q33:S33"/>
    <mergeCell ref="W32:Y32"/>
    <mergeCell ref="AG32:AJ33"/>
    <mergeCell ref="W33:Y33"/>
    <mergeCell ref="I33:M33"/>
    <mergeCell ref="AA32:AF33"/>
    <mergeCell ref="C32:E32"/>
    <mergeCell ref="F32:H32"/>
    <mergeCell ref="AS29:AW31"/>
    <mergeCell ref="T32:V32"/>
    <mergeCell ref="A29:B31"/>
    <mergeCell ref="AO32:AR32"/>
    <mergeCell ref="AS32:AW32"/>
    <mergeCell ref="AX32:BA32"/>
    <mergeCell ref="AK29:AM31"/>
    <mergeCell ref="AK32:AM33"/>
    <mergeCell ref="AA29:AF31"/>
    <mergeCell ref="AG29:AJ31"/>
    <mergeCell ref="N32:P32"/>
    <mergeCell ref="Q32:S32"/>
    <mergeCell ref="T29:V31"/>
    <mergeCell ref="W29:Y31"/>
    <mergeCell ref="AO29:AR31"/>
    <mergeCell ref="C29:E31"/>
    <mergeCell ref="F29:H31"/>
    <mergeCell ref="I29:M31"/>
    <mergeCell ref="I32:M32"/>
    <mergeCell ref="B7:P7"/>
    <mergeCell ref="B8:P8"/>
    <mergeCell ref="N29:P31"/>
    <mergeCell ref="Q29:S31"/>
    <mergeCell ref="S17:W17"/>
    <mergeCell ref="X17:AA17"/>
    <mergeCell ref="J17:N17"/>
    <mergeCell ref="O17:R17"/>
    <mergeCell ref="A25:AZ25"/>
    <mergeCell ref="AB17:AE17"/>
    <mergeCell ref="AO6:BB6"/>
    <mergeCell ref="AO9:BB10"/>
    <mergeCell ref="Q11:AM11"/>
    <mergeCell ref="AO8:AY8"/>
    <mergeCell ref="AO17:AR17"/>
    <mergeCell ref="AS17:AW17"/>
    <mergeCell ref="AX17:BA17"/>
    <mergeCell ref="AF17:AI17"/>
    <mergeCell ref="AJ17:AN17"/>
    <mergeCell ref="Q8:AN8"/>
    <mergeCell ref="A15:BA15"/>
    <mergeCell ref="A17:A18"/>
    <mergeCell ref="B17:E17"/>
    <mergeCell ref="T35:V35"/>
    <mergeCell ref="Q9:AB9"/>
    <mergeCell ref="Q12:AN12"/>
    <mergeCell ref="Q10:AL10"/>
    <mergeCell ref="F17:I17"/>
    <mergeCell ref="AX29:BA31"/>
    <mergeCell ref="A32:B32"/>
    <mergeCell ref="B5:P5"/>
    <mergeCell ref="B3:P3"/>
    <mergeCell ref="Q2:AO2"/>
    <mergeCell ref="B2:P2"/>
    <mergeCell ref="B4:P4"/>
    <mergeCell ref="Q4:AO4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14"/>
  <sheetViews>
    <sheetView tabSelected="1" view="pageBreakPreview" zoomScale="75" zoomScaleNormal="50" zoomScaleSheetLayoutView="75" zoomScalePageLayoutView="0" workbookViewId="0" topLeftCell="A1">
      <pane xSplit="2" ySplit="10" topLeftCell="E11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Z13" sqref="Z13:AB13"/>
    </sheetView>
  </sheetViews>
  <sheetFormatPr defaultColWidth="9.00390625" defaultRowHeight="12.75"/>
  <cols>
    <col min="1" max="1" width="11.00390625" style="196" customWidth="1"/>
    <col min="2" max="2" width="45.375" style="538" customWidth="1"/>
    <col min="3" max="3" width="5.00390625" style="539" customWidth="1"/>
    <col min="4" max="5" width="6.25390625" style="539" customWidth="1"/>
    <col min="6" max="6" width="4.00390625" style="539" customWidth="1"/>
    <col min="7" max="7" width="7.75390625" style="540" customWidth="1"/>
    <col min="8" max="8" width="8.625" style="537" customWidth="1"/>
    <col min="9" max="9" width="11.875" style="537" customWidth="1"/>
    <col min="10" max="10" width="7.625" style="537" customWidth="1"/>
    <col min="11" max="11" width="7.00390625" style="537" customWidth="1"/>
    <col min="12" max="12" width="9.125" style="537" customWidth="1"/>
    <col min="13" max="13" width="7.875" style="537" customWidth="1"/>
    <col min="14" max="14" width="8.375" style="537" customWidth="1"/>
    <col min="15" max="15" width="3.375" style="537" customWidth="1"/>
    <col min="16" max="16" width="3.875" style="537" customWidth="1"/>
    <col min="17" max="17" width="6.25390625" style="537" customWidth="1"/>
    <col min="18" max="18" width="4.00390625" style="537" customWidth="1"/>
    <col min="19" max="19" width="5.125" style="537" customWidth="1"/>
    <col min="20" max="20" width="7.875" style="537" customWidth="1"/>
    <col min="21" max="21" width="4.125" style="537" customWidth="1"/>
    <col min="22" max="22" width="4.75390625" style="537" customWidth="1"/>
    <col min="23" max="23" width="7.00390625" style="537" customWidth="1"/>
    <col min="24" max="24" width="3.125" style="537" customWidth="1"/>
    <col min="25" max="25" width="4.375" style="537" customWidth="1"/>
    <col min="26" max="26" width="5.375" style="537" customWidth="1"/>
    <col min="27" max="27" width="5.25390625" style="537" customWidth="1"/>
    <col min="28" max="28" width="5.125" style="534" customWidth="1"/>
    <col min="29" max="30" width="0" style="203" hidden="1" customWidth="1"/>
    <col min="31" max="34" width="0" style="204" hidden="1" customWidth="1"/>
    <col min="35" max="16384" width="9.125" style="204" customWidth="1"/>
  </cols>
  <sheetData>
    <row r="1" spans="1:30" s="52" customFormat="1" ht="19.5" thickBot="1">
      <c r="A1" s="1099"/>
      <c r="B1" s="1099"/>
      <c r="C1" s="1099"/>
      <c r="D1" s="1099"/>
      <c r="E1" s="1099"/>
      <c r="F1" s="1099"/>
      <c r="G1" s="1099"/>
      <c r="H1" s="1099"/>
      <c r="I1" s="1099"/>
      <c r="J1" s="1099"/>
      <c r="K1" s="1099"/>
      <c r="L1" s="1099"/>
      <c r="M1" s="1099"/>
      <c r="N1" s="1099"/>
      <c r="O1" s="1099"/>
      <c r="P1" s="1099"/>
      <c r="Q1" s="1099"/>
      <c r="R1" s="1099"/>
      <c r="S1" s="1099"/>
      <c r="T1" s="1099"/>
      <c r="U1" s="1099"/>
      <c r="V1" s="1099"/>
      <c r="W1" s="1099"/>
      <c r="X1" s="1099"/>
      <c r="Y1" s="768"/>
      <c r="Z1" s="768"/>
      <c r="AA1" s="768"/>
      <c r="AB1" s="333"/>
      <c r="AC1" s="51"/>
      <c r="AD1" s="51"/>
    </row>
    <row r="2" spans="1:31" s="52" customFormat="1" ht="18.75" customHeight="1">
      <c r="A2" s="1047" t="s">
        <v>19</v>
      </c>
      <c r="B2" s="1045" t="s">
        <v>26</v>
      </c>
      <c r="C2" s="1091" t="s">
        <v>254</v>
      </c>
      <c r="D2" s="1092"/>
      <c r="E2" s="1115" t="s">
        <v>113</v>
      </c>
      <c r="F2" s="1089" t="s">
        <v>49</v>
      </c>
      <c r="G2" s="1066" t="s">
        <v>58</v>
      </c>
      <c r="H2" s="1110" t="s">
        <v>20</v>
      </c>
      <c r="I2" s="1110"/>
      <c r="J2" s="1110"/>
      <c r="K2" s="1110"/>
      <c r="L2" s="1110"/>
      <c r="M2" s="1111"/>
      <c r="N2" s="1106" t="s">
        <v>255</v>
      </c>
      <c r="O2" s="1107"/>
      <c r="P2" s="1107"/>
      <c r="Q2" s="1107"/>
      <c r="R2" s="1107"/>
      <c r="S2" s="1107"/>
      <c r="T2" s="1107"/>
      <c r="U2" s="1107"/>
      <c r="V2" s="1107"/>
      <c r="W2" s="1107"/>
      <c r="X2" s="1107"/>
      <c r="Y2" s="1107"/>
      <c r="Z2" s="1107"/>
      <c r="AA2" s="1107"/>
      <c r="AB2" s="1107"/>
      <c r="AC2" s="53"/>
      <c r="AD2" s="53"/>
      <c r="AE2" s="54"/>
    </row>
    <row r="3" spans="1:31" s="52" customFormat="1" ht="25.5" customHeight="1">
      <c r="A3" s="1048"/>
      <c r="B3" s="1046"/>
      <c r="C3" s="1093"/>
      <c r="D3" s="1094"/>
      <c r="E3" s="1088"/>
      <c r="F3" s="1090"/>
      <c r="G3" s="1067"/>
      <c r="H3" s="1116" t="s">
        <v>21</v>
      </c>
      <c r="I3" s="1100" t="s">
        <v>22</v>
      </c>
      <c r="J3" s="1083"/>
      <c r="K3" s="1083"/>
      <c r="L3" s="1083"/>
      <c r="M3" s="1049" t="s">
        <v>23</v>
      </c>
      <c r="N3" s="1108"/>
      <c r="O3" s="1109"/>
      <c r="P3" s="1109"/>
      <c r="Q3" s="1109"/>
      <c r="R3" s="1109"/>
      <c r="S3" s="1109"/>
      <c r="T3" s="1109"/>
      <c r="U3" s="1109"/>
      <c r="V3" s="1109"/>
      <c r="W3" s="1109"/>
      <c r="X3" s="1109"/>
      <c r="Y3" s="1109"/>
      <c r="Z3" s="1109"/>
      <c r="AA3" s="1109"/>
      <c r="AB3" s="1109"/>
      <c r="AC3" s="55"/>
      <c r="AD3" s="55"/>
      <c r="AE3" s="56"/>
    </row>
    <row r="4" spans="1:30" s="52" customFormat="1" ht="18.75" customHeight="1">
      <c r="A4" s="1048"/>
      <c r="B4" s="1046"/>
      <c r="C4" s="1087" t="s">
        <v>24</v>
      </c>
      <c r="D4" s="1095" t="s">
        <v>25</v>
      </c>
      <c r="E4" s="1088"/>
      <c r="F4" s="1090"/>
      <c r="G4" s="1067"/>
      <c r="H4" s="1117"/>
      <c r="I4" s="1116" t="s">
        <v>56</v>
      </c>
      <c r="J4" s="1116" t="s">
        <v>92</v>
      </c>
      <c r="K4" s="1071" t="s">
        <v>93</v>
      </c>
      <c r="L4" s="1071" t="s">
        <v>63</v>
      </c>
      <c r="M4" s="1050"/>
      <c r="N4" s="1101" t="s">
        <v>117</v>
      </c>
      <c r="O4" s="1035"/>
      <c r="P4" s="1035"/>
      <c r="Q4" s="1035" t="s">
        <v>118</v>
      </c>
      <c r="R4" s="1035"/>
      <c r="S4" s="1035"/>
      <c r="T4" s="1035" t="s">
        <v>119</v>
      </c>
      <c r="U4" s="1035"/>
      <c r="V4" s="1035"/>
      <c r="W4" s="1035" t="s">
        <v>120</v>
      </c>
      <c r="X4" s="1035"/>
      <c r="Y4" s="1035"/>
      <c r="Z4" s="1035" t="s">
        <v>121</v>
      </c>
      <c r="AA4" s="1035"/>
      <c r="AB4" s="1036"/>
      <c r="AC4" s="51"/>
      <c r="AD4" s="51"/>
    </row>
    <row r="5" spans="1:30" s="52" customFormat="1" ht="25.5" customHeight="1">
      <c r="A5" s="1048"/>
      <c r="B5" s="1046"/>
      <c r="C5" s="1088"/>
      <c r="D5" s="1095"/>
      <c r="E5" s="1088"/>
      <c r="F5" s="1090"/>
      <c r="G5" s="1067"/>
      <c r="H5" s="1117"/>
      <c r="I5" s="1117"/>
      <c r="J5" s="1117"/>
      <c r="K5" s="1072"/>
      <c r="L5" s="1072"/>
      <c r="M5" s="1050"/>
      <c r="N5" s="1068" t="s">
        <v>256</v>
      </c>
      <c r="O5" s="1069"/>
      <c r="P5" s="1069"/>
      <c r="Q5" s="1069"/>
      <c r="R5" s="1069"/>
      <c r="S5" s="1069"/>
      <c r="T5" s="1069"/>
      <c r="U5" s="1069"/>
      <c r="V5" s="1069"/>
      <c r="W5" s="1069"/>
      <c r="X5" s="1069"/>
      <c r="Y5" s="1069"/>
      <c r="Z5" s="1069"/>
      <c r="AA5" s="1069"/>
      <c r="AB5" s="1070"/>
      <c r="AC5" s="51"/>
      <c r="AD5" s="51">
        <v>1</v>
      </c>
    </row>
    <row r="6" spans="1:30" s="52" customFormat="1" ht="18.75" customHeight="1" thickBot="1">
      <c r="A6" s="1048"/>
      <c r="B6" s="1046"/>
      <c r="C6" s="1088"/>
      <c r="D6" s="1095"/>
      <c r="E6" s="1088"/>
      <c r="F6" s="1090"/>
      <c r="G6" s="1067"/>
      <c r="H6" s="1117"/>
      <c r="I6" s="1117"/>
      <c r="J6" s="1117"/>
      <c r="K6" s="1072"/>
      <c r="L6" s="1072"/>
      <c r="M6" s="1050"/>
      <c r="N6" s="334">
        <v>1</v>
      </c>
      <c r="O6" s="1039">
        <v>2</v>
      </c>
      <c r="P6" s="1040"/>
      <c r="Q6" s="335">
        <v>3</v>
      </c>
      <c r="R6" s="1039">
        <v>4</v>
      </c>
      <c r="S6" s="1040"/>
      <c r="T6" s="335">
        <v>5</v>
      </c>
      <c r="U6" s="1039">
        <v>6</v>
      </c>
      <c r="V6" s="1040"/>
      <c r="W6" s="335">
        <v>7</v>
      </c>
      <c r="X6" s="1039">
        <v>8</v>
      </c>
      <c r="Y6" s="1040"/>
      <c r="Z6" s="1039">
        <v>9</v>
      </c>
      <c r="AA6" s="1135"/>
      <c r="AB6" s="1136"/>
      <c r="AC6" s="51"/>
      <c r="AD6" s="51">
        <v>2</v>
      </c>
    </row>
    <row r="7" spans="1:30" s="68" customFormat="1" ht="19.5" thickBot="1">
      <c r="A7" s="59">
        <v>1</v>
      </c>
      <c r="B7" s="336">
        <v>2</v>
      </c>
      <c r="C7" s="337">
        <v>3</v>
      </c>
      <c r="D7" s="337">
        <v>4</v>
      </c>
      <c r="E7" s="337">
        <v>5</v>
      </c>
      <c r="F7" s="337">
        <v>6</v>
      </c>
      <c r="G7" s="338">
        <v>7</v>
      </c>
      <c r="H7" s="339">
        <v>8</v>
      </c>
      <c r="I7" s="339">
        <v>9</v>
      </c>
      <c r="J7" s="339">
        <v>10</v>
      </c>
      <c r="K7" s="339">
        <v>11</v>
      </c>
      <c r="L7" s="339">
        <v>12</v>
      </c>
      <c r="M7" s="340">
        <v>13</v>
      </c>
      <c r="N7" s="341">
        <v>14</v>
      </c>
      <c r="O7" s="1037">
        <v>15</v>
      </c>
      <c r="P7" s="1038"/>
      <c r="Q7" s="342">
        <v>17</v>
      </c>
      <c r="R7" s="1037">
        <v>18</v>
      </c>
      <c r="S7" s="1038"/>
      <c r="T7" s="342">
        <v>20</v>
      </c>
      <c r="U7" s="1037">
        <v>21</v>
      </c>
      <c r="V7" s="1038"/>
      <c r="W7" s="342">
        <v>23</v>
      </c>
      <c r="X7" s="1037">
        <v>24</v>
      </c>
      <c r="Y7" s="1038"/>
      <c r="Z7" s="1037">
        <v>26</v>
      </c>
      <c r="AA7" s="1137"/>
      <c r="AB7" s="1138"/>
      <c r="AC7" s="67"/>
      <c r="AD7" s="67">
        <v>3</v>
      </c>
    </row>
    <row r="8" spans="1:30" s="52" customFormat="1" ht="19.5" thickBot="1">
      <c r="A8" s="1051" t="s">
        <v>76</v>
      </c>
      <c r="B8" s="1052"/>
      <c r="C8" s="1052"/>
      <c r="D8" s="1052"/>
      <c r="E8" s="1052"/>
      <c r="F8" s="1052"/>
      <c r="G8" s="1052"/>
      <c r="H8" s="1052"/>
      <c r="I8" s="1052"/>
      <c r="J8" s="1052"/>
      <c r="K8" s="1052"/>
      <c r="L8" s="1052"/>
      <c r="M8" s="1052"/>
      <c r="N8" s="1052"/>
      <c r="O8" s="1052"/>
      <c r="P8" s="1052"/>
      <c r="Q8" s="1052"/>
      <c r="R8" s="1052"/>
      <c r="S8" s="1052"/>
      <c r="T8" s="1052"/>
      <c r="U8" s="1052"/>
      <c r="V8" s="1052"/>
      <c r="W8" s="1052"/>
      <c r="X8" s="1052"/>
      <c r="Y8" s="1052"/>
      <c r="Z8" s="1052"/>
      <c r="AA8" s="1052"/>
      <c r="AB8" s="1053"/>
      <c r="AC8" s="51"/>
      <c r="AD8" s="51">
        <v>4</v>
      </c>
    </row>
    <row r="9" spans="1:30" s="52" customFormat="1" ht="19.5" thickBot="1">
      <c r="A9" s="1051" t="s">
        <v>131</v>
      </c>
      <c r="B9" s="1052"/>
      <c r="C9" s="1052"/>
      <c r="D9" s="1052"/>
      <c r="E9" s="1052"/>
      <c r="F9" s="1052"/>
      <c r="G9" s="1052"/>
      <c r="H9" s="1052"/>
      <c r="I9" s="1052"/>
      <c r="J9" s="1052"/>
      <c r="K9" s="1052"/>
      <c r="L9" s="1052"/>
      <c r="M9" s="1052"/>
      <c r="N9" s="1052"/>
      <c r="O9" s="1052"/>
      <c r="P9" s="1052"/>
      <c r="Q9" s="1052"/>
      <c r="R9" s="1052"/>
      <c r="S9" s="1052"/>
      <c r="T9" s="1052"/>
      <c r="U9" s="1052"/>
      <c r="V9" s="1052"/>
      <c r="W9" s="1052"/>
      <c r="X9" s="1052"/>
      <c r="Y9" s="1052"/>
      <c r="Z9" s="1052"/>
      <c r="AA9" s="1052"/>
      <c r="AB9" s="1053"/>
      <c r="AC9" s="51"/>
      <c r="AD9" s="51"/>
    </row>
    <row r="10" spans="1:30" s="52" customFormat="1" ht="19.5" thickBot="1">
      <c r="A10" s="1146" t="s">
        <v>132</v>
      </c>
      <c r="B10" s="1147"/>
      <c r="C10" s="1147"/>
      <c r="D10" s="1147"/>
      <c r="E10" s="1147"/>
      <c r="F10" s="1147"/>
      <c r="G10" s="1147"/>
      <c r="H10" s="1147"/>
      <c r="I10" s="1147"/>
      <c r="J10" s="1147"/>
      <c r="K10" s="1147"/>
      <c r="L10" s="1147"/>
      <c r="M10" s="1147"/>
      <c r="N10" s="1147"/>
      <c r="O10" s="1147"/>
      <c r="P10" s="1147"/>
      <c r="Q10" s="1147"/>
      <c r="R10" s="1147"/>
      <c r="S10" s="1147"/>
      <c r="T10" s="1147"/>
      <c r="U10" s="1147"/>
      <c r="V10" s="1147"/>
      <c r="W10" s="1147"/>
      <c r="X10" s="1147"/>
      <c r="Y10" s="1147"/>
      <c r="Z10" s="1147"/>
      <c r="AA10" s="1147"/>
      <c r="AB10" s="1148"/>
      <c r="AC10" s="51"/>
      <c r="AD10" s="51"/>
    </row>
    <row r="11" spans="1:30" s="74" customFormat="1" ht="31.5">
      <c r="A11" s="220" t="s">
        <v>122</v>
      </c>
      <c r="B11" s="343" t="s">
        <v>42</v>
      </c>
      <c r="C11" s="344"/>
      <c r="D11" s="345"/>
      <c r="E11" s="345"/>
      <c r="F11" s="345"/>
      <c r="G11" s="347">
        <f>G12+G13</f>
        <v>6.5</v>
      </c>
      <c r="H11" s="347">
        <f>H12+H13</f>
        <v>195</v>
      </c>
      <c r="I11" s="348">
        <f>I12+I13</f>
        <v>8</v>
      </c>
      <c r="J11" s="348">
        <f>J12+J13</f>
        <v>8</v>
      </c>
      <c r="K11" s="348"/>
      <c r="L11" s="348"/>
      <c r="M11" s="348">
        <f>M12+M13</f>
        <v>187</v>
      </c>
      <c r="N11" s="349"/>
      <c r="O11" s="1029"/>
      <c r="P11" s="1030"/>
      <c r="Q11" s="349"/>
      <c r="R11" s="1029"/>
      <c r="S11" s="1030"/>
      <c r="T11" s="349"/>
      <c r="U11" s="1029"/>
      <c r="V11" s="1030"/>
      <c r="W11" s="349"/>
      <c r="X11" s="1029"/>
      <c r="Y11" s="1030"/>
      <c r="Z11" s="1139"/>
      <c r="AA11" s="1140"/>
      <c r="AB11" s="1030"/>
      <c r="AC11" s="73"/>
      <c r="AD11" s="73"/>
    </row>
    <row r="12" spans="1:32" s="86" customFormat="1" ht="32.25" thickBot="1">
      <c r="A12" s="226" t="s">
        <v>129</v>
      </c>
      <c r="B12" s="350" t="s">
        <v>42</v>
      </c>
      <c r="C12" s="351"/>
      <c r="D12" s="352">
        <v>1</v>
      </c>
      <c r="E12" s="352"/>
      <c r="F12" s="352"/>
      <c r="G12" s="774">
        <v>2.5</v>
      </c>
      <c r="H12" s="354">
        <f aca="true" t="shared" si="0" ref="H12:H18">G12*30</f>
        <v>75</v>
      </c>
      <c r="I12" s="354">
        <f aca="true" t="shared" si="1" ref="I12:I17">SUM(J12:L12)</f>
        <v>4</v>
      </c>
      <c r="J12" s="355">
        <v>4</v>
      </c>
      <c r="K12" s="355"/>
      <c r="L12" s="355"/>
      <c r="M12" s="356">
        <f aca="true" t="shared" si="2" ref="M12:M18">H12-I12</f>
        <v>71</v>
      </c>
      <c r="N12" s="357" t="s">
        <v>115</v>
      </c>
      <c r="O12" s="975"/>
      <c r="P12" s="976"/>
      <c r="Q12" s="357"/>
      <c r="R12" s="975"/>
      <c r="S12" s="976"/>
      <c r="T12" s="357"/>
      <c r="U12" s="975"/>
      <c r="V12" s="976"/>
      <c r="W12" s="357"/>
      <c r="X12" s="975"/>
      <c r="Y12" s="985"/>
      <c r="Z12" s="1256"/>
      <c r="AA12" s="1256"/>
      <c r="AB12" s="1256"/>
      <c r="AC12" s="85" t="s">
        <v>298</v>
      </c>
      <c r="AD12" s="671">
        <f>SUMIF(AF$12:AF$21,AD$5,G$12:G$21)</f>
        <v>6.5</v>
      </c>
      <c r="AF12" s="86">
        <v>1</v>
      </c>
    </row>
    <row r="13" spans="1:32" s="86" customFormat="1" ht="32.25" thickBot="1">
      <c r="A13" s="226" t="s">
        <v>130</v>
      </c>
      <c r="B13" s="358" t="s">
        <v>42</v>
      </c>
      <c r="C13" s="359">
        <v>2</v>
      </c>
      <c r="D13" s="770"/>
      <c r="E13" s="770"/>
      <c r="F13" s="770"/>
      <c r="G13" s="775">
        <v>4</v>
      </c>
      <c r="H13" s="354">
        <f t="shared" si="0"/>
        <v>120</v>
      </c>
      <c r="I13" s="361">
        <f t="shared" si="1"/>
        <v>4</v>
      </c>
      <c r="J13" s="773">
        <v>4</v>
      </c>
      <c r="K13" s="773"/>
      <c r="L13" s="773"/>
      <c r="M13" s="356">
        <f t="shared" si="2"/>
        <v>116</v>
      </c>
      <c r="N13" s="362"/>
      <c r="O13" s="975" t="s">
        <v>115</v>
      </c>
      <c r="P13" s="976"/>
      <c r="Q13" s="357"/>
      <c r="R13" s="1029"/>
      <c r="S13" s="1030"/>
      <c r="T13" s="357"/>
      <c r="U13" s="1029"/>
      <c r="V13" s="1030"/>
      <c r="W13" s="357"/>
      <c r="X13" s="1029"/>
      <c r="Y13" s="1140"/>
      <c r="Z13" s="1256"/>
      <c r="AA13" s="1256"/>
      <c r="AB13" s="1256"/>
      <c r="AC13" s="85" t="s">
        <v>299</v>
      </c>
      <c r="AD13" s="671">
        <f>SUMIF(AF$12:AF$21,AD$6,G$12:G$21)</f>
        <v>15</v>
      </c>
      <c r="AF13" s="86">
        <v>1</v>
      </c>
    </row>
    <row r="14" spans="1:32" s="74" customFormat="1" ht="19.5" thickBot="1">
      <c r="A14" s="226" t="s">
        <v>123</v>
      </c>
      <c r="B14" s="358" t="s">
        <v>205</v>
      </c>
      <c r="C14" s="359">
        <v>3</v>
      </c>
      <c r="D14" s="770"/>
      <c r="E14" s="770"/>
      <c r="F14" s="770"/>
      <c r="G14" s="363">
        <v>4.5</v>
      </c>
      <c r="H14" s="354">
        <f t="shared" si="0"/>
        <v>135</v>
      </c>
      <c r="I14" s="361">
        <f t="shared" si="1"/>
        <v>4</v>
      </c>
      <c r="J14" s="773">
        <v>4</v>
      </c>
      <c r="K14" s="773"/>
      <c r="L14" s="773"/>
      <c r="M14" s="356">
        <f t="shared" si="2"/>
        <v>131</v>
      </c>
      <c r="N14" s="364"/>
      <c r="O14" s="1029"/>
      <c r="P14" s="1030"/>
      <c r="Q14" s="364" t="s">
        <v>115</v>
      </c>
      <c r="R14" s="975"/>
      <c r="S14" s="976"/>
      <c r="T14" s="364"/>
      <c r="U14" s="975"/>
      <c r="V14" s="976"/>
      <c r="W14" s="364"/>
      <c r="X14" s="975"/>
      <c r="Y14" s="985"/>
      <c r="Z14" s="1257"/>
      <c r="AA14" s="1257"/>
      <c r="AB14" s="1257"/>
      <c r="AC14" s="85" t="s">
        <v>300</v>
      </c>
      <c r="AD14" s="671">
        <f>SUMIF(AF$12:AF$21,AD$7,G$12:G$21)</f>
        <v>3</v>
      </c>
      <c r="AF14" s="74">
        <v>2</v>
      </c>
    </row>
    <row r="15" spans="1:32" s="74" customFormat="1" ht="19.5" thickBot="1">
      <c r="A15" s="226" t="s">
        <v>124</v>
      </c>
      <c r="B15" s="358" t="s">
        <v>74</v>
      </c>
      <c r="C15" s="359"/>
      <c r="D15" s="770">
        <v>3</v>
      </c>
      <c r="E15" s="770"/>
      <c r="F15" s="770"/>
      <c r="G15" s="363">
        <v>3</v>
      </c>
      <c r="H15" s="354">
        <f t="shared" si="0"/>
        <v>90</v>
      </c>
      <c r="I15" s="361">
        <f t="shared" si="1"/>
        <v>4</v>
      </c>
      <c r="J15" s="773">
        <v>4</v>
      </c>
      <c r="K15" s="773"/>
      <c r="L15" s="773"/>
      <c r="M15" s="356">
        <f t="shared" si="2"/>
        <v>86</v>
      </c>
      <c r="N15" s="364"/>
      <c r="O15" s="975"/>
      <c r="P15" s="976"/>
      <c r="Q15" s="364" t="s">
        <v>115</v>
      </c>
      <c r="R15" s="1029"/>
      <c r="S15" s="1030"/>
      <c r="T15" s="364"/>
      <c r="U15" s="1029"/>
      <c r="V15" s="1030"/>
      <c r="W15" s="364"/>
      <c r="X15" s="1029"/>
      <c r="Y15" s="1140"/>
      <c r="Z15" s="1257"/>
      <c r="AA15" s="1257"/>
      <c r="AB15" s="1257"/>
      <c r="AC15" s="85" t="s">
        <v>301</v>
      </c>
      <c r="AD15" s="671">
        <f>SUMIF(AF$12:AF$21,AD$8,G$12:G$21)</f>
        <v>9</v>
      </c>
      <c r="AF15" s="74">
        <v>2</v>
      </c>
    </row>
    <row r="16" spans="1:32" s="74" customFormat="1" ht="31.5">
      <c r="A16" s="226" t="s">
        <v>125</v>
      </c>
      <c r="B16" s="358" t="s">
        <v>41</v>
      </c>
      <c r="C16" s="359">
        <v>4</v>
      </c>
      <c r="D16" s="770"/>
      <c r="E16" s="770"/>
      <c r="F16" s="770"/>
      <c r="G16" s="363">
        <v>3</v>
      </c>
      <c r="H16" s="354">
        <f t="shared" si="0"/>
        <v>90</v>
      </c>
      <c r="I16" s="361">
        <f t="shared" si="1"/>
        <v>4</v>
      </c>
      <c r="J16" s="773">
        <v>4</v>
      </c>
      <c r="K16" s="773"/>
      <c r="L16" s="773"/>
      <c r="M16" s="356">
        <f t="shared" si="2"/>
        <v>86</v>
      </c>
      <c r="N16" s="364"/>
      <c r="O16" s="1029"/>
      <c r="P16" s="1030"/>
      <c r="Q16" s="364"/>
      <c r="R16" s="1033" t="s">
        <v>115</v>
      </c>
      <c r="S16" s="998"/>
      <c r="T16" s="364"/>
      <c r="U16" s="975"/>
      <c r="V16" s="976"/>
      <c r="W16" s="364"/>
      <c r="X16" s="975"/>
      <c r="Y16" s="985"/>
      <c r="Z16" s="1257"/>
      <c r="AA16" s="1257"/>
      <c r="AB16" s="1257"/>
      <c r="AC16" s="73"/>
      <c r="AD16" s="672">
        <f>SUM(AD12:AD15)</f>
        <v>33.5</v>
      </c>
      <c r="AF16" s="74">
        <v>2</v>
      </c>
    </row>
    <row r="17" spans="1:32" s="74" customFormat="1" ht="19.5" thickBot="1">
      <c r="A17" s="613" t="s">
        <v>126</v>
      </c>
      <c r="B17" s="614" t="s">
        <v>59</v>
      </c>
      <c r="C17" s="492">
        <v>3</v>
      </c>
      <c r="D17" s="470"/>
      <c r="E17" s="470"/>
      <c r="F17" s="470"/>
      <c r="G17" s="616">
        <v>4.5</v>
      </c>
      <c r="H17" s="610">
        <f t="shared" si="0"/>
        <v>135</v>
      </c>
      <c r="I17" s="611">
        <f t="shared" si="1"/>
        <v>4</v>
      </c>
      <c r="J17" s="493">
        <v>4</v>
      </c>
      <c r="K17" s="493"/>
      <c r="L17" s="493"/>
      <c r="M17" s="612">
        <f t="shared" si="2"/>
        <v>131</v>
      </c>
      <c r="N17" s="366"/>
      <c r="O17" s="1031"/>
      <c r="P17" s="1032"/>
      <c r="Q17" s="762" t="s">
        <v>115</v>
      </c>
      <c r="R17" s="1034"/>
      <c r="S17" s="1034"/>
      <c r="T17" s="608"/>
      <c r="U17" s="1027"/>
      <c r="V17" s="1028"/>
      <c r="W17" s="366"/>
      <c r="X17" s="1027"/>
      <c r="Y17" s="1028"/>
      <c r="Z17" s="1010"/>
      <c r="AA17" s="1011"/>
      <c r="AB17" s="1012"/>
      <c r="AC17" s="73"/>
      <c r="AD17" s="73"/>
      <c r="AF17" s="74">
        <v>2</v>
      </c>
    </row>
    <row r="18" spans="1:32" s="74" customFormat="1" ht="19.5" thickBot="1">
      <c r="A18" s="776" t="s">
        <v>289</v>
      </c>
      <c r="B18" s="777" t="s">
        <v>285</v>
      </c>
      <c r="C18" s="770"/>
      <c r="D18" s="770">
        <v>8</v>
      </c>
      <c r="E18" s="770"/>
      <c r="F18" s="770"/>
      <c r="G18" s="363">
        <v>3</v>
      </c>
      <c r="H18" s="385">
        <f t="shared" si="0"/>
        <v>90</v>
      </c>
      <c r="I18" s="385">
        <v>4</v>
      </c>
      <c r="J18" s="773">
        <v>4</v>
      </c>
      <c r="K18" s="773"/>
      <c r="L18" s="773"/>
      <c r="M18" s="773">
        <f t="shared" si="2"/>
        <v>86</v>
      </c>
      <c r="N18" s="627"/>
      <c r="O18" s="1173"/>
      <c r="P18" s="1174"/>
      <c r="Q18" s="627"/>
      <c r="R18" s="1176"/>
      <c r="S18" s="1176"/>
      <c r="T18" s="627"/>
      <c r="U18" s="1173"/>
      <c r="V18" s="1177"/>
      <c r="W18" s="627"/>
      <c r="X18" s="1173" t="s">
        <v>115</v>
      </c>
      <c r="Y18" s="1177"/>
      <c r="Z18" s="1010"/>
      <c r="AA18" s="1011"/>
      <c r="AB18" s="1012"/>
      <c r="AC18" s="73"/>
      <c r="AD18" s="73"/>
      <c r="AF18" s="74">
        <v>4</v>
      </c>
    </row>
    <row r="19" spans="1:32" s="74" customFormat="1" ht="19.5" thickBot="1">
      <c r="A19" s="776" t="s">
        <v>290</v>
      </c>
      <c r="B19" s="777" t="s">
        <v>286</v>
      </c>
      <c r="C19" s="770"/>
      <c r="D19" s="770">
        <v>7</v>
      </c>
      <c r="E19" s="770"/>
      <c r="F19" s="770"/>
      <c r="G19" s="363">
        <v>3</v>
      </c>
      <c r="H19" s="385">
        <f>G19*30</f>
        <v>90</v>
      </c>
      <c r="I19" s="385">
        <v>4</v>
      </c>
      <c r="J19" s="773">
        <v>4</v>
      </c>
      <c r="K19" s="773"/>
      <c r="L19" s="773"/>
      <c r="M19" s="773">
        <f>H19-I19</f>
        <v>86</v>
      </c>
      <c r="N19" s="627"/>
      <c r="O19" s="1173"/>
      <c r="P19" s="1174"/>
      <c r="Q19" s="627"/>
      <c r="R19" s="1176"/>
      <c r="S19" s="1176"/>
      <c r="T19" s="627"/>
      <c r="U19" s="1173"/>
      <c r="V19" s="1177"/>
      <c r="W19" s="627" t="s">
        <v>115</v>
      </c>
      <c r="X19" s="1173"/>
      <c r="Y19" s="1177"/>
      <c r="Z19" s="1010"/>
      <c r="AA19" s="1011"/>
      <c r="AB19" s="1012"/>
      <c r="AC19" s="73"/>
      <c r="AD19" s="73"/>
      <c r="AF19" s="74">
        <v>4</v>
      </c>
    </row>
    <row r="20" spans="1:32" s="74" customFormat="1" ht="19.5" thickBot="1">
      <c r="A20" s="631" t="s">
        <v>291</v>
      </c>
      <c r="B20" s="778" t="s">
        <v>287</v>
      </c>
      <c r="C20" s="770"/>
      <c r="D20" s="770">
        <v>5</v>
      </c>
      <c r="E20" s="770"/>
      <c r="F20" s="770"/>
      <c r="G20" s="363">
        <v>3</v>
      </c>
      <c r="H20" s="385">
        <f>G20*30</f>
        <v>90</v>
      </c>
      <c r="I20" s="385">
        <v>4</v>
      </c>
      <c r="J20" s="773">
        <v>4</v>
      </c>
      <c r="K20" s="773"/>
      <c r="L20" s="773"/>
      <c r="M20" s="773">
        <f>H20-I20</f>
        <v>86</v>
      </c>
      <c r="N20" s="627"/>
      <c r="O20" s="1173"/>
      <c r="P20" s="1174"/>
      <c r="Q20" s="627"/>
      <c r="R20" s="1176"/>
      <c r="S20" s="1176"/>
      <c r="T20" s="627" t="s">
        <v>115</v>
      </c>
      <c r="U20" s="1173"/>
      <c r="V20" s="1177"/>
      <c r="W20" s="627"/>
      <c r="X20" s="1173"/>
      <c r="Y20" s="1177"/>
      <c r="Z20" s="1010"/>
      <c r="AA20" s="1011"/>
      <c r="AB20" s="1012"/>
      <c r="AC20" s="73"/>
      <c r="AD20" s="73"/>
      <c r="AF20" s="74">
        <v>3</v>
      </c>
    </row>
    <row r="21" spans="1:32" s="74" customFormat="1" ht="19.5" thickBot="1">
      <c r="A21" s="631" t="s">
        <v>292</v>
      </c>
      <c r="B21" s="778" t="s">
        <v>288</v>
      </c>
      <c r="C21" s="770"/>
      <c r="D21" s="770">
        <v>7</v>
      </c>
      <c r="E21" s="770"/>
      <c r="F21" s="770"/>
      <c r="G21" s="363">
        <v>3</v>
      </c>
      <c r="H21" s="385">
        <f>G21*30</f>
        <v>90</v>
      </c>
      <c r="I21" s="385">
        <v>4</v>
      </c>
      <c r="J21" s="773">
        <v>4</v>
      </c>
      <c r="K21" s="773"/>
      <c r="L21" s="773"/>
      <c r="M21" s="779">
        <f>H21-I21</f>
        <v>86</v>
      </c>
      <c r="N21" s="627"/>
      <c r="O21" s="1175"/>
      <c r="P21" s="1175"/>
      <c r="Q21" s="627"/>
      <c r="R21" s="1175"/>
      <c r="S21" s="1175"/>
      <c r="T21" s="627"/>
      <c r="U21" s="1175"/>
      <c r="V21" s="1175"/>
      <c r="W21" s="627" t="s">
        <v>115</v>
      </c>
      <c r="X21" s="1175"/>
      <c r="Y21" s="1175"/>
      <c r="Z21" s="1010"/>
      <c r="AA21" s="1011"/>
      <c r="AB21" s="1012"/>
      <c r="AC21" s="73"/>
      <c r="AD21" s="73"/>
      <c r="AF21" s="74">
        <v>4</v>
      </c>
    </row>
    <row r="22" spans="1:30" s="214" customFormat="1" ht="19.5" thickBot="1">
      <c r="A22" s="1102" t="s">
        <v>206</v>
      </c>
      <c r="B22" s="1103"/>
      <c r="C22" s="618"/>
      <c r="D22" s="609"/>
      <c r="E22" s="619"/>
      <c r="F22" s="619"/>
      <c r="G22" s="620">
        <f>SUM(G12:G21)</f>
        <v>33.5</v>
      </c>
      <c r="H22" s="620">
        <f>SUM(H12:H21)</f>
        <v>1005</v>
      </c>
      <c r="I22" s="620">
        <f>SUM(I12:I21)</f>
        <v>40</v>
      </c>
      <c r="J22" s="620">
        <f>SUM(J12:J21)</f>
        <v>40</v>
      </c>
      <c r="K22" s="620"/>
      <c r="L22" s="620"/>
      <c r="M22" s="620">
        <f>SUM(M12:M21)</f>
        <v>965</v>
      </c>
      <c r="N22" s="621" t="s">
        <v>115</v>
      </c>
      <c r="O22" s="1020" t="s">
        <v>115</v>
      </c>
      <c r="P22" s="1021"/>
      <c r="Q22" s="621" t="s">
        <v>116</v>
      </c>
      <c r="R22" s="1020" t="s">
        <v>115</v>
      </c>
      <c r="S22" s="1021"/>
      <c r="T22" s="621" t="s">
        <v>115</v>
      </c>
      <c r="U22" s="1020">
        <v>0</v>
      </c>
      <c r="V22" s="1021"/>
      <c r="W22" s="621" t="s">
        <v>207</v>
      </c>
      <c r="X22" s="1020" t="s">
        <v>115</v>
      </c>
      <c r="Y22" s="1021"/>
      <c r="Z22" s="1149"/>
      <c r="AA22" s="1150"/>
      <c r="AB22" s="1151"/>
      <c r="AC22" s="213"/>
      <c r="AD22" s="213"/>
    </row>
    <row r="23" spans="1:30" s="52" customFormat="1" ht="19.5" thickBot="1">
      <c r="A23" s="278" t="s">
        <v>133</v>
      </c>
      <c r="B23" s="372"/>
      <c r="C23" s="372"/>
      <c r="D23" s="372"/>
      <c r="E23" s="372"/>
      <c r="F23" s="372"/>
      <c r="G23" s="372"/>
      <c r="H23" s="372"/>
      <c r="I23" s="372"/>
      <c r="J23" s="372"/>
      <c r="K23" s="372"/>
      <c r="L23" s="372"/>
      <c r="M23" s="372"/>
      <c r="N23" s="372"/>
      <c r="O23" s="372"/>
      <c r="P23" s="372"/>
      <c r="Q23" s="372"/>
      <c r="R23" s="372"/>
      <c r="S23" s="372"/>
      <c r="T23" s="372"/>
      <c r="U23" s="372"/>
      <c r="V23" s="372"/>
      <c r="W23" s="372"/>
      <c r="X23" s="372"/>
      <c r="Y23" s="372"/>
      <c r="Z23" s="372"/>
      <c r="AA23" s="1147"/>
      <c r="AB23" s="1147"/>
      <c r="AC23" s="51"/>
      <c r="AD23" s="51"/>
    </row>
    <row r="24" spans="1:32" s="300" customFormat="1" ht="18.75" customHeight="1" thickBot="1">
      <c r="A24" s="674" t="s">
        <v>134</v>
      </c>
      <c r="B24" s="675" t="s">
        <v>81</v>
      </c>
      <c r="C24" s="676">
        <v>3</v>
      </c>
      <c r="D24" s="677"/>
      <c r="E24" s="677"/>
      <c r="F24" s="678"/>
      <c r="G24" s="780">
        <v>7</v>
      </c>
      <c r="H24" s="679">
        <f>G24*30</f>
        <v>210</v>
      </c>
      <c r="I24" s="680">
        <v>12</v>
      </c>
      <c r="J24" s="680">
        <v>8</v>
      </c>
      <c r="K24" s="680"/>
      <c r="L24" s="680">
        <v>4</v>
      </c>
      <c r="M24" s="680">
        <f>H24-I24</f>
        <v>198</v>
      </c>
      <c r="N24" s="737"/>
      <c r="O24" s="1003"/>
      <c r="P24" s="1004"/>
      <c r="Q24" s="737" t="s">
        <v>116</v>
      </c>
      <c r="R24" s="1003"/>
      <c r="S24" s="1004"/>
      <c r="T24" s="781"/>
      <c r="U24" s="1015"/>
      <c r="V24" s="1016"/>
      <c r="W24" s="781"/>
      <c r="X24" s="1015"/>
      <c r="Y24" s="1016"/>
      <c r="Z24" s="1152"/>
      <c r="AA24" s="1153"/>
      <c r="AB24" s="1154"/>
      <c r="AC24" s="299"/>
      <c r="AD24" s="299"/>
      <c r="AF24" s="300">
        <v>2</v>
      </c>
    </row>
    <row r="25" spans="1:30" s="107" customFormat="1" ht="18.75" customHeight="1" hidden="1">
      <c r="A25" s="713"/>
      <c r="B25" s="489"/>
      <c r="C25" s="382"/>
      <c r="D25" s="770"/>
      <c r="E25" s="383"/>
      <c r="F25" s="386"/>
      <c r="G25" s="738"/>
      <c r="H25" s="679"/>
      <c r="I25" s="385"/>
      <c r="J25" s="770"/>
      <c r="K25" s="770"/>
      <c r="L25" s="770"/>
      <c r="M25" s="386"/>
      <c r="N25" s="740"/>
      <c r="O25" s="782"/>
      <c r="P25" s="783"/>
      <c r="Q25" s="740"/>
      <c r="R25" s="975"/>
      <c r="S25" s="976"/>
      <c r="T25" s="362"/>
      <c r="U25" s="975"/>
      <c r="V25" s="976"/>
      <c r="W25" s="362"/>
      <c r="X25" s="975"/>
      <c r="Y25" s="976"/>
      <c r="Z25" s="984"/>
      <c r="AA25" s="985"/>
      <c r="AB25" s="976"/>
      <c r="AC25" s="106"/>
      <c r="AD25" s="106"/>
    </row>
    <row r="26" spans="1:30" s="107" customFormat="1" ht="18.75" customHeight="1" hidden="1">
      <c r="A26" s="716"/>
      <c r="B26" s="717"/>
      <c r="C26" s="784"/>
      <c r="D26" s="719"/>
      <c r="E26" s="723"/>
      <c r="F26" s="785"/>
      <c r="G26" s="741"/>
      <c r="H26" s="721"/>
      <c r="I26" s="722"/>
      <c r="J26" s="719"/>
      <c r="K26" s="719"/>
      <c r="L26" s="719"/>
      <c r="M26" s="785"/>
      <c r="N26" s="743"/>
      <c r="O26" s="786"/>
      <c r="P26" s="787"/>
      <c r="Q26" s="743"/>
      <c r="R26" s="975"/>
      <c r="S26" s="976"/>
      <c r="T26" s="362"/>
      <c r="U26" s="975"/>
      <c r="V26" s="976"/>
      <c r="W26" s="362"/>
      <c r="X26" s="975"/>
      <c r="Y26" s="976"/>
      <c r="Z26" s="984"/>
      <c r="AA26" s="985"/>
      <c r="AB26" s="976"/>
      <c r="AC26" s="106"/>
      <c r="AD26" s="106"/>
    </row>
    <row r="27" spans="1:30" s="102" customFormat="1" ht="18.75">
      <c r="A27" s="674" t="s">
        <v>135</v>
      </c>
      <c r="B27" s="703" t="s">
        <v>86</v>
      </c>
      <c r="C27" s="704"/>
      <c r="D27" s="705"/>
      <c r="E27" s="705"/>
      <c r="F27" s="706"/>
      <c r="G27" s="707">
        <f>SUM(G28:G29)</f>
        <v>8</v>
      </c>
      <c r="H27" s="708">
        <f aca="true" t="shared" si="3" ref="H27:M27">SUM(H28:H29)</f>
        <v>240</v>
      </c>
      <c r="I27" s="709">
        <f t="shared" si="3"/>
        <v>20</v>
      </c>
      <c r="J27" s="709">
        <f t="shared" si="3"/>
        <v>8</v>
      </c>
      <c r="K27" s="709">
        <f t="shared" si="3"/>
        <v>12</v>
      </c>
      <c r="L27" s="710"/>
      <c r="M27" s="711">
        <f t="shared" si="3"/>
        <v>220</v>
      </c>
      <c r="N27" s="755"/>
      <c r="O27" s="1003"/>
      <c r="P27" s="1004"/>
      <c r="Q27" s="755"/>
      <c r="R27" s="975"/>
      <c r="S27" s="976"/>
      <c r="T27" s="364"/>
      <c r="U27" s="975"/>
      <c r="V27" s="976"/>
      <c r="W27" s="364"/>
      <c r="X27" s="975"/>
      <c r="Y27" s="976"/>
      <c r="Z27" s="996"/>
      <c r="AA27" s="997"/>
      <c r="AB27" s="998"/>
      <c r="AC27" s="101" t="s">
        <v>293</v>
      </c>
      <c r="AD27" s="101"/>
    </row>
    <row r="28" spans="1:32" s="107" customFormat="1" ht="18.75">
      <c r="A28" s="713" t="s">
        <v>136</v>
      </c>
      <c r="B28" s="489" t="s">
        <v>86</v>
      </c>
      <c r="C28" s="359"/>
      <c r="D28" s="770">
        <v>1</v>
      </c>
      <c r="E28" s="770"/>
      <c r="F28" s="714"/>
      <c r="G28" s="738">
        <v>4</v>
      </c>
      <c r="H28" s="679">
        <f>G28*30</f>
        <v>120</v>
      </c>
      <c r="I28" s="385">
        <f aca="true" t="shared" si="4" ref="I28:I33">SUM(J28:L28)</f>
        <v>8</v>
      </c>
      <c r="J28" s="383">
        <v>4</v>
      </c>
      <c r="K28" s="770">
        <v>4</v>
      </c>
      <c r="L28" s="770"/>
      <c r="M28" s="715">
        <f aca="true" t="shared" si="5" ref="M28:M38">H28-I28</f>
        <v>112</v>
      </c>
      <c r="N28" s="740" t="s">
        <v>207</v>
      </c>
      <c r="O28" s="999"/>
      <c r="P28" s="1000"/>
      <c r="Q28" s="740"/>
      <c r="R28" s="975"/>
      <c r="S28" s="976"/>
      <c r="T28" s="362"/>
      <c r="U28" s="975"/>
      <c r="V28" s="976"/>
      <c r="W28" s="362"/>
      <c r="X28" s="975"/>
      <c r="Y28" s="976"/>
      <c r="Z28" s="984"/>
      <c r="AA28" s="985"/>
      <c r="AB28" s="976"/>
      <c r="AC28" s="106"/>
      <c r="AD28" s="106"/>
      <c r="AF28" s="107">
        <v>1</v>
      </c>
    </row>
    <row r="29" spans="1:32" s="107" customFormat="1" ht="19.5" customHeight="1" thickBot="1">
      <c r="A29" s="716" t="s">
        <v>137</v>
      </c>
      <c r="B29" s="717" t="s">
        <v>86</v>
      </c>
      <c r="C29" s="718">
        <v>2</v>
      </c>
      <c r="D29" s="719"/>
      <c r="E29" s="719"/>
      <c r="F29" s="720"/>
      <c r="G29" s="741">
        <v>4</v>
      </c>
      <c r="H29" s="721">
        <f>G29*30</f>
        <v>120</v>
      </c>
      <c r="I29" s="722">
        <f t="shared" si="4"/>
        <v>12</v>
      </c>
      <c r="J29" s="723">
        <v>4</v>
      </c>
      <c r="K29" s="719">
        <v>8</v>
      </c>
      <c r="L29" s="719"/>
      <c r="M29" s="724">
        <f t="shared" si="5"/>
        <v>108</v>
      </c>
      <c r="N29" s="743"/>
      <c r="O29" s="1001" t="s">
        <v>116</v>
      </c>
      <c r="P29" s="1002"/>
      <c r="Q29" s="743"/>
      <c r="R29" s="975"/>
      <c r="S29" s="976"/>
      <c r="T29" s="362"/>
      <c r="U29" s="975"/>
      <c r="V29" s="976"/>
      <c r="W29" s="362"/>
      <c r="X29" s="975"/>
      <c r="Y29" s="976"/>
      <c r="Z29" s="984"/>
      <c r="AA29" s="985"/>
      <c r="AB29" s="976"/>
      <c r="AC29" s="85" t="s">
        <v>298</v>
      </c>
      <c r="AD29" s="671">
        <f>SUMIF(AF$24:AF$38,AD$5,G$24:G$38)</f>
        <v>37</v>
      </c>
      <c r="AF29" s="107">
        <v>1</v>
      </c>
    </row>
    <row r="30" spans="1:32" s="102" customFormat="1" ht="19.5" thickBot="1">
      <c r="A30" s="788" t="s">
        <v>138</v>
      </c>
      <c r="B30" s="789" t="s">
        <v>64</v>
      </c>
      <c r="C30" s="790">
        <v>1</v>
      </c>
      <c r="D30" s="791"/>
      <c r="E30" s="791"/>
      <c r="F30" s="792"/>
      <c r="G30" s="793">
        <v>4</v>
      </c>
      <c r="H30" s="794">
        <f>G30*30</f>
        <v>120</v>
      </c>
      <c r="I30" s="795">
        <v>8</v>
      </c>
      <c r="J30" s="796">
        <v>8</v>
      </c>
      <c r="K30" s="796"/>
      <c r="L30" s="796"/>
      <c r="M30" s="792">
        <f t="shared" si="5"/>
        <v>112</v>
      </c>
      <c r="N30" s="797" t="s">
        <v>207</v>
      </c>
      <c r="O30" s="1025"/>
      <c r="P30" s="1026"/>
      <c r="Q30" s="797"/>
      <c r="R30" s="975"/>
      <c r="S30" s="976"/>
      <c r="T30" s="364"/>
      <c r="U30" s="975"/>
      <c r="V30" s="976"/>
      <c r="W30" s="364"/>
      <c r="X30" s="975"/>
      <c r="Y30" s="976"/>
      <c r="Z30" s="996"/>
      <c r="AA30" s="997"/>
      <c r="AB30" s="998"/>
      <c r="AC30" s="85" t="s">
        <v>299</v>
      </c>
      <c r="AD30" s="671">
        <f>SUMIF(AF$24:AF$38,2,G$24:G$38)</f>
        <v>14</v>
      </c>
      <c r="AF30" s="102">
        <v>1</v>
      </c>
    </row>
    <row r="31" spans="1:30" s="102" customFormat="1" ht="18.75">
      <c r="A31" s="674" t="s">
        <v>139</v>
      </c>
      <c r="B31" s="703" t="s">
        <v>37</v>
      </c>
      <c r="C31" s="704"/>
      <c r="D31" s="705"/>
      <c r="E31" s="705"/>
      <c r="F31" s="706"/>
      <c r="G31" s="707">
        <f>G32+G33</f>
        <v>6</v>
      </c>
      <c r="H31" s="708">
        <f>H32+H33</f>
        <v>180</v>
      </c>
      <c r="I31" s="709">
        <f>I32+I33</f>
        <v>16</v>
      </c>
      <c r="J31" s="709">
        <v>8</v>
      </c>
      <c r="K31" s="710"/>
      <c r="L31" s="709">
        <v>8</v>
      </c>
      <c r="M31" s="735">
        <f t="shared" si="5"/>
        <v>164</v>
      </c>
      <c r="N31" s="736"/>
      <c r="O31" s="1003"/>
      <c r="P31" s="1004"/>
      <c r="Q31" s="737"/>
      <c r="R31" s="975"/>
      <c r="S31" s="976"/>
      <c r="T31" s="364"/>
      <c r="U31" s="975"/>
      <c r="V31" s="976"/>
      <c r="W31" s="364"/>
      <c r="X31" s="975"/>
      <c r="Y31" s="976"/>
      <c r="Z31" s="996"/>
      <c r="AA31" s="997"/>
      <c r="AB31" s="998"/>
      <c r="AC31" s="85" t="s">
        <v>300</v>
      </c>
      <c r="AD31" s="671"/>
    </row>
    <row r="32" spans="1:32" s="331" customFormat="1" ht="18.75" customHeight="1">
      <c r="A32" s="713" t="s">
        <v>140</v>
      </c>
      <c r="B32" s="489" t="s">
        <v>37</v>
      </c>
      <c r="C32" s="359">
        <v>2</v>
      </c>
      <c r="D32" s="770"/>
      <c r="E32" s="770"/>
      <c r="F32" s="714"/>
      <c r="G32" s="738">
        <v>5</v>
      </c>
      <c r="H32" s="679">
        <f>G32*30</f>
        <v>150</v>
      </c>
      <c r="I32" s="385">
        <v>12</v>
      </c>
      <c r="J32" s="415" t="s">
        <v>207</v>
      </c>
      <c r="K32" s="770"/>
      <c r="L32" s="415" t="s">
        <v>115</v>
      </c>
      <c r="M32" s="715">
        <f>H32-I32</f>
        <v>138</v>
      </c>
      <c r="N32" s="739"/>
      <c r="O32" s="999" t="s">
        <v>116</v>
      </c>
      <c r="P32" s="1000"/>
      <c r="Q32" s="740"/>
      <c r="R32" s="975"/>
      <c r="S32" s="976"/>
      <c r="T32" s="362"/>
      <c r="U32" s="975"/>
      <c r="V32" s="976"/>
      <c r="W32" s="362"/>
      <c r="X32" s="975"/>
      <c r="Y32" s="976"/>
      <c r="Z32" s="984"/>
      <c r="AA32" s="985"/>
      <c r="AB32" s="976"/>
      <c r="AC32" s="85" t="s">
        <v>301</v>
      </c>
      <c r="AD32" s="671"/>
      <c r="AF32" s="331">
        <v>1</v>
      </c>
    </row>
    <row r="33" spans="1:32" s="107" customFormat="1" ht="19.5" thickBot="1">
      <c r="A33" s="716" t="s">
        <v>141</v>
      </c>
      <c r="B33" s="717" t="s">
        <v>61</v>
      </c>
      <c r="C33" s="718"/>
      <c r="D33" s="719"/>
      <c r="E33" s="719"/>
      <c r="F33" s="720">
        <v>3</v>
      </c>
      <c r="G33" s="741">
        <v>1</v>
      </c>
      <c r="H33" s="721">
        <f>G33*30</f>
        <v>30</v>
      </c>
      <c r="I33" s="722">
        <f t="shared" si="4"/>
        <v>4</v>
      </c>
      <c r="J33" s="723"/>
      <c r="K33" s="723"/>
      <c r="L33" s="723">
        <v>4</v>
      </c>
      <c r="M33" s="724">
        <f t="shared" si="5"/>
        <v>26</v>
      </c>
      <c r="N33" s="742"/>
      <c r="O33" s="1001"/>
      <c r="P33" s="1002"/>
      <c r="Q33" s="743" t="s">
        <v>115</v>
      </c>
      <c r="R33" s="975"/>
      <c r="S33" s="976"/>
      <c r="T33" s="362"/>
      <c r="U33" s="975"/>
      <c r="V33" s="976"/>
      <c r="W33" s="362"/>
      <c r="X33" s="975"/>
      <c r="Y33" s="976"/>
      <c r="Z33" s="984"/>
      <c r="AA33" s="985"/>
      <c r="AB33" s="976"/>
      <c r="AC33" s="106"/>
      <c r="AD33" s="106"/>
      <c r="AF33" s="107">
        <v>2</v>
      </c>
    </row>
    <row r="34" spans="1:30" s="300" customFormat="1" ht="18.75">
      <c r="A34" s="674" t="s">
        <v>142</v>
      </c>
      <c r="B34" s="703" t="s">
        <v>57</v>
      </c>
      <c r="C34" s="704"/>
      <c r="D34" s="705"/>
      <c r="E34" s="705"/>
      <c r="F34" s="706"/>
      <c r="G34" s="707">
        <f>G35+G36</f>
        <v>14</v>
      </c>
      <c r="H34" s="708">
        <f>H35+H36</f>
        <v>420</v>
      </c>
      <c r="I34" s="709">
        <f>I35+I36</f>
        <v>32</v>
      </c>
      <c r="J34" s="709">
        <v>18</v>
      </c>
      <c r="K34" s="709"/>
      <c r="L34" s="709">
        <v>10</v>
      </c>
      <c r="M34" s="711">
        <f>M35+M36</f>
        <v>388</v>
      </c>
      <c r="N34" s="737"/>
      <c r="O34" s="1003"/>
      <c r="P34" s="1004"/>
      <c r="Q34" s="737"/>
      <c r="R34" s="986"/>
      <c r="S34" s="987"/>
      <c r="T34" s="364"/>
      <c r="U34" s="986"/>
      <c r="V34" s="987"/>
      <c r="W34" s="364"/>
      <c r="X34" s="986"/>
      <c r="Y34" s="987"/>
      <c r="Z34" s="996"/>
      <c r="AA34" s="997"/>
      <c r="AB34" s="998"/>
      <c r="AC34" s="299"/>
      <c r="AD34" s="299"/>
    </row>
    <row r="35" spans="1:32" s="318" customFormat="1" ht="31.5">
      <c r="A35" s="713" t="s">
        <v>143</v>
      </c>
      <c r="B35" s="489" t="s">
        <v>82</v>
      </c>
      <c r="C35" s="359">
        <v>1</v>
      </c>
      <c r="D35" s="770"/>
      <c r="E35" s="770"/>
      <c r="F35" s="714"/>
      <c r="G35" s="775">
        <v>7</v>
      </c>
      <c r="H35" s="679">
        <f>G35*30</f>
        <v>210</v>
      </c>
      <c r="I35" s="385">
        <v>16</v>
      </c>
      <c r="J35" s="415" t="s">
        <v>208</v>
      </c>
      <c r="K35" s="770"/>
      <c r="L35" s="415" t="s">
        <v>209</v>
      </c>
      <c r="M35" s="715">
        <f t="shared" si="5"/>
        <v>194</v>
      </c>
      <c r="N35" s="740" t="s">
        <v>215</v>
      </c>
      <c r="O35" s="999"/>
      <c r="P35" s="1000"/>
      <c r="Q35" s="740"/>
      <c r="R35" s="986"/>
      <c r="S35" s="987"/>
      <c r="T35" s="798"/>
      <c r="U35" s="986"/>
      <c r="V35" s="987"/>
      <c r="W35" s="798"/>
      <c r="X35" s="986"/>
      <c r="Y35" s="987"/>
      <c r="Z35" s="988"/>
      <c r="AA35" s="1009"/>
      <c r="AB35" s="987"/>
      <c r="AC35" s="317"/>
      <c r="AD35" s="317"/>
      <c r="AF35" s="318">
        <v>1</v>
      </c>
    </row>
    <row r="36" spans="1:32" s="318" customFormat="1" ht="32.25" thickBot="1">
      <c r="A36" s="716" t="s">
        <v>144</v>
      </c>
      <c r="B36" s="717" t="s">
        <v>83</v>
      </c>
      <c r="C36" s="718">
        <v>2</v>
      </c>
      <c r="D36" s="719"/>
      <c r="E36" s="719"/>
      <c r="F36" s="720"/>
      <c r="G36" s="799">
        <v>7</v>
      </c>
      <c r="H36" s="721">
        <f>G36*30</f>
        <v>210</v>
      </c>
      <c r="I36" s="722">
        <v>16</v>
      </c>
      <c r="J36" s="747" t="s">
        <v>208</v>
      </c>
      <c r="K36" s="719"/>
      <c r="L36" s="747" t="s">
        <v>209</v>
      </c>
      <c r="M36" s="724">
        <f t="shared" si="5"/>
        <v>194</v>
      </c>
      <c r="N36" s="743"/>
      <c r="O36" s="1001" t="s">
        <v>215</v>
      </c>
      <c r="P36" s="1002"/>
      <c r="Q36" s="743"/>
      <c r="R36" s="986"/>
      <c r="S36" s="987"/>
      <c r="T36" s="798"/>
      <c r="U36" s="986"/>
      <c r="V36" s="987"/>
      <c r="W36" s="798"/>
      <c r="X36" s="986"/>
      <c r="Y36" s="987"/>
      <c r="Z36" s="988"/>
      <c r="AA36" s="1009"/>
      <c r="AB36" s="987"/>
      <c r="AC36" s="317"/>
      <c r="AD36" s="317"/>
      <c r="AF36" s="318">
        <v>1</v>
      </c>
    </row>
    <row r="37" spans="1:32" s="102" customFormat="1" ht="18.75">
      <c r="A37" s="748" t="s">
        <v>145</v>
      </c>
      <c r="B37" s="749" t="s">
        <v>36</v>
      </c>
      <c r="C37" s="430">
        <v>3</v>
      </c>
      <c r="D37" s="448"/>
      <c r="E37" s="448"/>
      <c r="F37" s="435"/>
      <c r="G37" s="751">
        <v>6</v>
      </c>
      <c r="H37" s="752">
        <f>G37*30</f>
        <v>180</v>
      </c>
      <c r="I37" s="447">
        <v>12</v>
      </c>
      <c r="J37" s="753" t="s">
        <v>207</v>
      </c>
      <c r="K37" s="448"/>
      <c r="L37" s="753" t="s">
        <v>115</v>
      </c>
      <c r="M37" s="754">
        <f t="shared" si="5"/>
        <v>168</v>
      </c>
      <c r="N37" s="755"/>
      <c r="O37" s="1003"/>
      <c r="P37" s="1004"/>
      <c r="Q37" s="755" t="s">
        <v>116</v>
      </c>
      <c r="R37" s="975"/>
      <c r="S37" s="976"/>
      <c r="T37" s="364"/>
      <c r="U37" s="975"/>
      <c r="V37" s="976"/>
      <c r="W37" s="364"/>
      <c r="X37" s="975"/>
      <c r="Y37" s="976"/>
      <c r="Z37" s="996"/>
      <c r="AA37" s="997"/>
      <c r="AB37" s="998"/>
      <c r="AC37" s="101"/>
      <c r="AD37" s="101"/>
      <c r="AF37" s="102">
        <v>2</v>
      </c>
    </row>
    <row r="38" spans="1:32" s="102" customFormat="1" ht="19.5" thickBot="1">
      <c r="A38" s="756" t="s">
        <v>146</v>
      </c>
      <c r="B38" s="429" t="s">
        <v>35</v>
      </c>
      <c r="C38" s="389">
        <v>1</v>
      </c>
      <c r="D38" s="390"/>
      <c r="E38" s="390"/>
      <c r="F38" s="757"/>
      <c r="G38" s="758">
        <v>6</v>
      </c>
      <c r="H38" s="759">
        <f>G38*30</f>
        <v>180</v>
      </c>
      <c r="I38" s="392">
        <v>12</v>
      </c>
      <c r="J38" s="415" t="s">
        <v>207</v>
      </c>
      <c r="K38" s="390"/>
      <c r="L38" s="415" t="s">
        <v>115</v>
      </c>
      <c r="M38" s="398">
        <f t="shared" si="5"/>
        <v>168</v>
      </c>
      <c r="N38" s="743" t="s">
        <v>116</v>
      </c>
      <c r="O38" s="1005"/>
      <c r="P38" s="1006"/>
      <c r="Q38" s="743"/>
      <c r="R38" s="975"/>
      <c r="S38" s="976"/>
      <c r="T38" s="366"/>
      <c r="U38" s="975"/>
      <c r="V38" s="976"/>
      <c r="W38" s="366"/>
      <c r="X38" s="975"/>
      <c r="Y38" s="976"/>
      <c r="Z38" s="1010"/>
      <c r="AA38" s="1011"/>
      <c r="AB38" s="1012"/>
      <c r="AC38" s="101"/>
      <c r="AD38" s="101"/>
      <c r="AF38" s="102">
        <v>1</v>
      </c>
    </row>
    <row r="39" spans="1:30" s="107" customFormat="1" ht="19.5" thickBot="1">
      <c r="A39" s="1041" t="s">
        <v>213</v>
      </c>
      <c r="B39" s="1042"/>
      <c r="C39" s="416"/>
      <c r="D39" s="417"/>
      <c r="E39" s="417"/>
      <c r="F39" s="417"/>
      <c r="G39" s="418">
        <f>G24+G27+G30+G31+G34+G37+G38</f>
        <v>51</v>
      </c>
      <c r="H39" s="418">
        <f aca="true" t="shared" si="6" ref="H39:M39">H24+H27+H30+H31+H34+H37+H38</f>
        <v>1530</v>
      </c>
      <c r="I39" s="418">
        <f t="shared" si="6"/>
        <v>112</v>
      </c>
      <c r="J39" s="266">
        <v>68</v>
      </c>
      <c r="K39" s="266">
        <v>12</v>
      </c>
      <c r="L39" s="266">
        <v>32</v>
      </c>
      <c r="M39" s="418">
        <f t="shared" si="6"/>
        <v>1418</v>
      </c>
      <c r="N39" s="800" t="s">
        <v>294</v>
      </c>
      <c r="O39" s="1007" t="s">
        <v>229</v>
      </c>
      <c r="P39" s="1008"/>
      <c r="Q39" s="800" t="s">
        <v>295</v>
      </c>
      <c r="R39" s="1013">
        <f>S25+S26+S28+S29+S30+S32+S33+S35+S36+S37+S38</f>
        <v>0</v>
      </c>
      <c r="S39" s="1014"/>
      <c r="T39" s="419">
        <f>T25+T26+T28+T29+T30+T32+T33+T35+T36+T37+T38</f>
        <v>0</v>
      </c>
      <c r="U39" s="1013">
        <f>V25+V26+V28+V29+V30+V32+V33+V35+V36+V37+V38</f>
        <v>0</v>
      </c>
      <c r="V39" s="1014"/>
      <c r="W39" s="419">
        <f>W25+W26+W28+W29+W30+W32+W33+W35+W36+W37+W38</f>
        <v>0</v>
      </c>
      <c r="X39" s="1013">
        <f>Y25+Y26+Y28+Y29+Y30+Y32+Y33+Y35+Y36+Y37+Y38</f>
        <v>0</v>
      </c>
      <c r="Y39" s="1014"/>
      <c r="Z39" s="1013">
        <f>Z25+Z26+Z28+Z29+Z30+Z32+Z33+Z35+Z36+Z37+Z38</f>
        <v>0</v>
      </c>
      <c r="AA39" s="1155"/>
      <c r="AB39" s="1156"/>
      <c r="AC39" s="106"/>
      <c r="AD39" s="106"/>
    </row>
    <row r="40" spans="1:30" s="107" customFormat="1" ht="18.75">
      <c r="A40" s="1022" t="s">
        <v>147</v>
      </c>
      <c r="B40" s="1023"/>
      <c r="C40" s="1023"/>
      <c r="D40" s="1023"/>
      <c r="E40" s="1023"/>
      <c r="F40" s="1023"/>
      <c r="G40" s="1023"/>
      <c r="H40" s="1023"/>
      <c r="I40" s="1023"/>
      <c r="J40" s="1023"/>
      <c r="K40" s="1023"/>
      <c r="L40" s="1023"/>
      <c r="M40" s="1023"/>
      <c r="N40" s="1023"/>
      <c r="O40" s="1023"/>
      <c r="P40" s="1023"/>
      <c r="Q40" s="1023"/>
      <c r="R40" s="1023"/>
      <c r="S40" s="1023"/>
      <c r="T40" s="1023"/>
      <c r="U40" s="1023"/>
      <c r="V40" s="1023"/>
      <c r="W40" s="1023"/>
      <c r="X40" s="1023"/>
      <c r="Y40" s="1023"/>
      <c r="Z40" s="1023"/>
      <c r="AA40" s="1024"/>
      <c r="AB40" s="421"/>
      <c r="AC40" s="106"/>
      <c r="AD40" s="106"/>
    </row>
    <row r="41" spans="1:30" s="113" customFormat="1" ht="18.75">
      <c r="A41" s="216" t="s">
        <v>150</v>
      </c>
      <c r="B41" s="422" t="s">
        <v>88</v>
      </c>
      <c r="C41" s="423"/>
      <c r="D41" s="424"/>
      <c r="E41" s="424"/>
      <c r="F41" s="424"/>
      <c r="G41" s="425">
        <v>4</v>
      </c>
      <c r="H41" s="425">
        <f aca="true" t="shared" si="7" ref="H41:M41">H42+H43</f>
        <v>120</v>
      </c>
      <c r="I41" s="425">
        <f t="shared" si="7"/>
        <v>12</v>
      </c>
      <c r="J41" s="425">
        <v>6</v>
      </c>
      <c r="K41" s="425"/>
      <c r="L41" s="425">
        <v>6</v>
      </c>
      <c r="M41" s="425">
        <f t="shared" si="7"/>
        <v>108</v>
      </c>
      <c r="N41" s="424"/>
      <c r="O41" s="975"/>
      <c r="P41" s="976"/>
      <c r="Q41" s="424"/>
      <c r="R41" s="975"/>
      <c r="S41" s="976"/>
      <c r="T41" s="424"/>
      <c r="U41" s="975"/>
      <c r="V41" s="976"/>
      <c r="W41" s="424"/>
      <c r="X41" s="975"/>
      <c r="Y41" s="976"/>
      <c r="Z41" s="1157"/>
      <c r="AA41" s="1158"/>
      <c r="AB41" s="1159"/>
      <c r="AC41" s="112"/>
      <c r="AD41" s="112"/>
    </row>
    <row r="42" spans="1:32" s="52" customFormat="1" ht="18.75">
      <c r="A42" s="75" t="s">
        <v>151</v>
      </c>
      <c r="B42" s="350" t="s">
        <v>88</v>
      </c>
      <c r="C42" s="351">
        <v>7</v>
      </c>
      <c r="D42" s="352"/>
      <c r="E42" s="352"/>
      <c r="F42" s="352"/>
      <c r="G42" s="426">
        <v>3</v>
      </c>
      <c r="H42" s="427">
        <f aca="true" t="shared" si="8" ref="H42:H61">G42*30</f>
        <v>90</v>
      </c>
      <c r="I42" s="392">
        <v>8</v>
      </c>
      <c r="J42" s="772" t="s">
        <v>114</v>
      </c>
      <c r="K42" s="390"/>
      <c r="L42" s="415" t="s">
        <v>212</v>
      </c>
      <c r="M42" s="428">
        <f>H42-I42</f>
        <v>82</v>
      </c>
      <c r="N42" s="357"/>
      <c r="O42" s="975"/>
      <c r="P42" s="976"/>
      <c r="Q42" s="357"/>
      <c r="R42" s="975"/>
      <c r="S42" s="976"/>
      <c r="T42" s="357"/>
      <c r="U42" s="975"/>
      <c r="V42" s="976"/>
      <c r="W42" s="357" t="s">
        <v>207</v>
      </c>
      <c r="X42" s="975"/>
      <c r="Y42" s="976"/>
      <c r="Z42" s="984"/>
      <c r="AA42" s="985"/>
      <c r="AB42" s="976"/>
      <c r="AC42" s="51"/>
      <c r="AD42" s="51"/>
      <c r="AF42" s="52">
        <v>4</v>
      </c>
    </row>
    <row r="43" spans="1:32" s="52" customFormat="1" ht="18.75">
      <c r="A43" s="75" t="s">
        <v>152</v>
      </c>
      <c r="B43" s="350" t="s">
        <v>89</v>
      </c>
      <c r="C43" s="351"/>
      <c r="D43" s="352"/>
      <c r="E43" s="352"/>
      <c r="F43" s="352">
        <v>8</v>
      </c>
      <c r="G43" s="426">
        <v>1</v>
      </c>
      <c r="H43" s="427">
        <f t="shared" si="8"/>
        <v>30</v>
      </c>
      <c r="I43" s="354">
        <f>SUM(J43:L43)</f>
        <v>4</v>
      </c>
      <c r="J43" s="352"/>
      <c r="K43" s="352"/>
      <c r="L43" s="355">
        <v>4</v>
      </c>
      <c r="M43" s="428">
        <f aca="true" t="shared" si="9" ref="M43:M69">H43-I43</f>
        <v>26</v>
      </c>
      <c r="N43" s="362"/>
      <c r="O43" s="975"/>
      <c r="P43" s="976"/>
      <c r="Q43" s="362"/>
      <c r="R43" s="975"/>
      <c r="S43" s="976"/>
      <c r="T43" s="362"/>
      <c r="U43" s="975"/>
      <c r="V43" s="976"/>
      <c r="W43" s="362"/>
      <c r="X43" s="984" t="s">
        <v>115</v>
      </c>
      <c r="Y43" s="976"/>
      <c r="Z43" s="984"/>
      <c r="AA43" s="985"/>
      <c r="AB43" s="976"/>
      <c r="AC43" s="51"/>
      <c r="AD43" s="51"/>
      <c r="AF43" s="52">
        <v>4</v>
      </c>
    </row>
    <row r="44" spans="1:30" s="102" customFormat="1" ht="18.75">
      <c r="A44" s="37" t="s">
        <v>156</v>
      </c>
      <c r="B44" s="429" t="s">
        <v>45</v>
      </c>
      <c r="C44" s="430"/>
      <c r="D44" s="431"/>
      <c r="E44" s="431"/>
      <c r="F44" s="431"/>
      <c r="G44" s="391">
        <f>G45+G46</f>
        <v>6</v>
      </c>
      <c r="H44" s="391">
        <f aca="true" t="shared" si="10" ref="H44:M44">H45+H46</f>
        <v>180</v>
      </c>
      <c r="I44" s="391">
        <f t="shared" si="10"/>
        <v>16</v>
      </c>
      <c r="J44" s="391">
        <v>8</v>
      </c>
      <c r="K44" s="391"/>
      <c r="L44" s="391">
        <v>8</v>
      </c>
      <c r="M44" s="391">
        <f t="shared" si="10"/>
        <v>164</v>
      </c>
      <c r="N44" s="364"/>
      <c r="O44" s="975"/>
      <c r="P44" s="976"/>
      <c r="Q44" s="364"/>
      <c r="R44" s="975"/>
      <c r="S44" s="976"/>
      <c r="T44" s="364"/>
      <c r="U44" s="975"/>
      <c r="V44" s="976"/>
      <c r="W44" s="364"/>
      <c r="X44" s="975"/>
      <c r="Y44" s="976"/>
      <c r="Z44" s="996"/>
      <c r="AA44" s="997"/>
      <c r="AB44" s="998"/>
      <c r="AC44" s="85" t="s">
        <v>298</v>
      </c>
      <c r="AD44" s="671">
        <f>SUMIF(AF$41:AF$72,AD$5,G$41:G$72)</f>
        <v>0</v>
      </c>
    </row>
    <row r="45" spans="1:32" s="107" customFormat="1" ht="18.75">
      <c r="A45" s="83" t="s">
        <v>157</v>
      </c>
      <c r="B45" s="358" t="s">
        <v>45</v>
      </c>
      <c r="C45" s="382">
        <v>5</v>
      </c>
      <c r="D45" s="383"/>
      <c r="E45" s="383"/>
      <c r="F45" s="383"/>
      <c r="G45" s="485">
        <v>5</v>
      </c>
      <c r="H45" s="427">
        <f t="shared" si="8"/>
        <v>150</v>
      </c>
      <c r="I45" s="801">
        <v>12</v>
      </c>
      <c r="J45" s="415" t="s">
        <v>207</v>
      </c>
      <c r="K45" s="802"/>
      <c r="L45" s="415" t="s">
        <v>115</v>
      </c>
      <c r="M45" s="428">
        <f t="shared" si="9"/>
        <v>138</v>
      </c>
      <c r="N45" s="362"/>
      <c r="O45" s="975"/>
      <c r="P45" s="976"/>
      <c r="Q45" s="362"/>
      <c r="R45" s="975"/>
      <c r="S45" s="976"/>
      <c r="T45" s="357" t="s">
        <v>116</v>
      </c>
      <c r="U45" s="975"/>
      <c r="V45" s="976"/>
      <c r="W45" s="362"/>
      <c r="X45" s="975"/>
      <c r="Y45" s="976"/>
      <c r="Z45" s="996"/>
      <c r="AA45" s="997"/>
      <c r="AB45" s="998"/>
      <c r="AC45" s="85" t="s">
        <v>299</v>
      </c>
      <c r="AD45" s="671">
        <f>SUMIF(AF$41:AF$72,2,G$41:G$72)</f>
        <v>24.5</v>
      </c>
      <c r="AF45" s="107">
        <v>3</v>
      </c>
    </row>
    <row r="46" spans="1:32" s="107" customFormat="1" ht="18.75">
      <c r="A46" s="83" t="s">
        <v>158</v>
      </c>
      <c r="B46" s="358" t="s">
        <v>66</v>
      </c>
      <c r="C46" s="382"/>
      <c r="D46" s="383"/>
      <c r="E46" s="383"/>
      <c r="F46" s="770">
        <v>6</v>
      </c>
      <c r="G46" s="485">
        <v>1</v>
      </c>
      <c r="H46" s="427">
        <f t="shared" si="8"/>
        <v>30</v>
      </c>
      <c r="I46" s="354">
        <v>4</v>
      </c>
      <c r="J46" s="352"/>
      <c r="K46" s="352"/>
      <c r="L46" s="355">
        <v>4</v>
      </c>
      <c r="M46" s="428">
        <f t="shared" si="9"/>
        <v>26</v>
      </c>
      <c r="N46" s="362"/>
      <c r="O46" s="975"/>
      <c r="P46" s="976"/>
      <c r="Q46" s="362"/>
      <c r="R46" s="975"/>
      <c r="S46" s="976"/>
      <c r="T46" s="362"/>
      <c r="U46" s="984" t="s">
        <v>115</v>
      </c>
      <c r="V46" s="976"/>
      <c r="W46" s="362"/>
      <c r="X46" s="975"/>
      <c r="Y46" s="976"/>
      <c r="Z46" s="996"/>
      <c r="AA46" s="997"/>
      <c r="AB46" s="998"/>
      <c r="AC46" s="85" t="s">
        <v>300</v>
      </c>
      <c r="AD46" s="671">
        <f>SUMIF(AF$41:AF$72,3,G$41:G$72)</f>
        <v>46.5</v>
      </c>
      <c r="AF46" s="107">
        <v>3</v>
      </c>
    </row>
    <row r="47" spans="1:32" s="102" customFormat="1" ht="18.75">
      <c r="A47" s="37" t="s">
        <v>155</v>
      </c>
      <c r="B47" s="433" t="s">
        <v>53</v>
      </c>
      <c r="C47" s="389">
        <v>6</v>
      </c>
      <c r="D47" s="390"/>
      <c r="E47" s="390"/>
      <c r="F47" s="390"/>
      <c r="G47" s="391">
        <v>4.5</v>
      </c>
      <c r="H47" s="434">
        <f t="shared" si="8"/>
        <v>135</v>
      </c>
      <c r="I47" s="392">
        <v>8</v>
      </c>
      <c r="J47" s="415" t="s">
        <v>114</v>
      </c>
      <c r="K47" s="390"/>
      <c r="L47" s="415" t="s">
        <v>212</v>
      </c>
      <c r="M47" s="435">
        <f t="shared" si="9"/>
        <v>127</v>
      </c>
      <c r="N47" s="364"/>
      <c r="O47" s="975"/>
      <c r="P47" s="976"/>
      <c r="Q47" s="364"/>
      <c r="R47" s="975"/>
      <c r="S47" s="976"/>
      <c r="T47" s="364"/>
      <c r="U47" s="984" t="s">
        <v>207</v>
      </c>
      <c r="V47" s="976"/>
      <c r="W47" s="364"/>
      <c r="X47" s="975"/>
      <c r="Y47" s="976"/>
      <c r="Z47" s="996"/>
      <c r="AA47" s="997"/>
      <c r="AB47" s="998"/>
      <c r="AC47" s="85" t="s">
        <v>301</v>
      </c>
      <c r="AD47" s="671">
        <f>SUMIF(AF$41:AF$72,4,G$41:G$72)</f>
        <v>19.5</v>
      </c>
      <c r="AF47" s="102">
        <v>3</v>
      </c>
    </row>
    <row r="48" spans="1:32" s="102" customFormat="1" ht="18.75">
      <c r="A48" s="37" t="s">
        <v>159</v>
      </c>
      <c r="B48" s="388" t="s">
        <v>43</v>
      </c>
      <c r="C48" s="389">
        <v>5</v>
      </c>
      <c r="D48" s="390"/>
      <c r="E48" s="390"/>
      <c r="F48" s="390"/>
      <c r="G48" s="391">
        <v>6.5</v>
      </c>
      <c r="H48" s="434">
        <f t="shared" si="8"/>
        <v>195</v>
      </c>
      <c r="I48" s="392">
        <v>12</v>
      </c>
      <c r="J48" s="415" t="s">
        <v>207</v>
      </c>
      <c r="K48" s="802"/>
      <c r="L48" s="415" t="s">
        <v>115</v>
      </c>
      <c r="M48" s="435">
        <f t="shared" si="9"/>
        <v>183</v>
      </c>
      <c r="N48" s="364"/>
      <c r="O48" s="975"/>
      <c r="P48" s="976"/>
      <c r="Q48" s="364"/>
      <c r="R48" s="975"/>
      <c r="S48" s="976"/>
      <c r="T48" s="364" t="s">
        <v>116</v>
      </c>
      <c r="U48" s="975"/>
      <c r="V48" s="976"/>
      <c r="W48" s="364"/>
      <c r="X48" s="975"/>
      <c r="Y48" s="976"/>
      <c r="Z48" s="996"/>
      <c r="AA48" s="997"/>
      <c r="AB48" s="998"/>
      <c r="AC48" s="101"/>
      <c r="AD48" s="101"/>
      <c r="AF48" s="102">
        <v>3</v>
      </c>
    </row>
    <row r="49" spans="1:30" s="300" customFormat="1" ht="18.75">
      <c r="A49" s="37" t="s">
        <v>160</v>
      </c>
      <c r="B49" s="429" t="s">
        <v>32</v>
      </c>
      <c r="C49" s="389"/>
      <c r="D49" s="390"/>
      <c r="E49" s="390"/>
      <c r="F49" s="390"/>
      <c r="G49" s="391">
        <v>5</v>
      </c>
      <c r="H49" s="391">
        <f aca="true" t="shared" si="11" ref="H49:M49">H51+H50</f>
        <v>150</v>
      </c>
      <c r="I49" s="391">
        <f t="shared" si="11"/>
        <v>16</v>
      </c>
      <c r="J49" s="391">
        <v>8</v>
      </c>
      <c r="K49" s="391"/>
      <c r="L49" s="391">
        <v>8</v>
      </c>
      <c r="M49" s="391">
        <f t="shared" si="11"/>
        <v>134</v>
      </c>
      <c r="N49" s="364"/>
      <c r="O49" s="986"/>
      <c r="P49" s="987"/>
      <c r="Q49" s="364"/>
      <c r="R49" s="986"/>
      <c r="S49" s="987"/>
      <c r="T49" s="364"/>
      <c r="U49" s="986"/>
      <c r="V49" s="987"/>
      <c r="W49" s="364"/>
      <c r="X49" s="986"/>
      <c r="Y49" s="987"/>
      <c r="Z49" s="996"/>
      <c r="AA49" s="997"/>
      <c r="AB49" s="998"/>
      <c r="AC49" s="299"/>
      <c r="AD49" s="299"/>
    </row>
    <row r="50" spans="1:32" s="318" customFormat="1" ht="18.75">
      <c r="A50" s="798" t="s">
        <v>161</v>
      </c>
      <c r="B50" s="803" t="s">
        <v>32</v>
      </c>
      <c r="C50" s="804">
        <v>4</v>
      </c>
      <c r="D50" s="805"/>
      <c r="E50" s="805"/>
      <c r="F50" s="805"/>
      <c r="G50" s="485">
        <v>4</v>
      </c>
      <c r="H50" s="806">
        <f>G50*30</f>
        <v>120</v>
      </c>
      <c r="I50" s="392">
        <v>12</v>
      </c>
      <c r="J50" s="807">
        <v>8</v>
      </c>
      <c r="K50" s="390"/>
      <c r="L50" s="807">
        <v>4</v>
      </c>
      <c r="M50" s="808">
        <f>H50-I50</f>
        <v>108</v>
      </c>
      <c r="N50" s="798"/>
      <c r="O50" s="986"/>
      <c r="P50" s="987"/>
      <c r="Q50" s="798"/>
      <c r="R50" s="988" t="s">
        <v>116</v>
      </c>
      <c r="S50" s="987"/>
      <c r="T50" s="798"/>
      <c r="U50" s="986"/>
      <c r="V50" s="987"/>
      <c r="W50" s="798"/>
      <c r="X50" s="986"/>
      <c r="Y50" s="987"/>
      <c r="Z50" s="996"/>
      <c r="AA50" s="997"/>
      <c r="AB50" s="998"/>
      <c r="AC50" s="317"/>
      <c r="AD50" s="317"/>
      <c r="AF50" s="318">
        <v>2</v>
      </c>
    </row>
    <row r="51" spans="1:32" s="318" customFormat="1" ht="18.75">
      <c r="A51" s="798" t="s">
        <v>162</v>
      </c>
      <c r="B51" s="803" t="s">
        <v>65</v>
      </c>
      <c r="C51" s="804"/>
      <c r="D51" s="805"/>
      <c r="E51" s="805"/>
      <c r="F51" s="487">
        <v>5</v>
      </c>
      <c r="G51" s="485">
        <v>1</v>
      </c>
      <c r="H51" s="806">
        <f>G51*30</f>
        <v>30</v>
      </c>
      <c r="I51" s="354">
        <f>SUM(J51:L51)</f>
        <v>4</v>
      </c>
      <c r="J51" s="503"/>
      <c r="K51" s="503"/>
      <c r="L51" s="809">
        <v>4</v>
      </c>
      <c r="M51" s="808">
        <f>H51-I51</f>
        <v>26</v>
      </c>
      <c r="N51" s="798"/>
      <c r="O51" s="986"/>
      <c r="P51" s="987"/>
      <c r="Q51" s="798"/>
      <c r="R51" s="986"/>
      <c r="S51" s="987"/>
      <c r="T51" s="798" t="s">
        <v>115</v>
      </c>
      <c r="U51" s="986"/>
      <c r="V51" s="987"/>
      <c r="W51" s="798"/>
      <c r="X51" s="986"/>
      <c r="Y51" s="987"/>
      <c r="Z51" s="996"/>
      <c r="AA51" s="997"/>
      <c r="AB51" s="998"/>
      <c r="AC51" s="317"/>
      <c r="AD51" s="317"/>
      <c r="AF51" s="318">
        <v>3</v>
      </c>
    </row>
    <row r="52" spans="1:32" s="102" customFormat="1" ht="31.5">
      <c r="A52" s="37" t="s">
        <v>163</v>
      </c>
      <c r="B52" s="388" t="s">
        <v>50</v>
      </c>
      <c r="C52" s="389">
        <v>6</v>
      </c>
      <c r="D52" s="390"/>
      <c r="E52" s="390"/>
      <c r="F52" s="390"/>
      <c r="G52" s="391">
        <v>3.5</v>
      </c>
      <c r="H52" s="434">
        <f t="shared" si="8"/>
        <v>105</v>
      </c>
      <c r="I52" s="392">
        <v>8</v>
      </c>
      <c r="J52" s="415" t="s">
        <v>114</v>
      </c>
      <c r="K52" s="390"/>
      <c r="L52" s="415" t="s">
        <v>212</v>
      </c>
      <c r="M52" s="435">
        <f t="shared" si="9"/>
        <v>97</v>
      </c>
      <c r="N52" s="364"/>
      <c r="O52" s="975"/>
      <c r="P52" s="976"/>
      <c r="Q52" s="364"/>
      <c r="R52" s="975"/>
      <c r="S52" s="976"/>
      <c r="T52" s="364"/>
      <c r="U52" s="984" t="s">
        <v>207</v>
      </c>
      <c r="V52" s="976"/>
      <c r="W52" s="364"/>
      <c r="X52" s="975"/>
      <c r="Y52" s="976"/>
      <c r="Z52" s="996"/>
      <c r="AA52" s="997"/>
      <c r="AB52" s="998"/>
      <c r="AC52" s="101"/>
      <c r="AD52" s="101"/>
      <c r="AF52" s="102">
        <v>3</v>
      </c>
    </row>
    <row r="53" spans="1:32" s="102" customFormat="1" ht="18.75">
      <c r="A53" s="95" t="s">
        <v>164</v>
      </c>
      <c r="B53" s="388" t="s">
        <v>46</v>
      </c>
      <c r="C53" s="389"/>
      <c r="D53" s="390">
        <v>6</v>
      </c>
      <c r="E53" s="390"/>
      <c r="F53" s="390"/>
      <c r="G53" s="455">
        <v>5</v>
      </c>
      <c r="H53" s="434">
        <f t="shared" si="8"/>
        <v>150</v>
      </c>
      <c r="I53" s="392">
        <v>10</v>
      </c>
      <c r="J53" s="772" t="s">
        <v>207</v>
      </c>
      <c r="K53" s="390"/>
      <c r="L53" s="772" t="s">
        <v>217</v>
      </c>
      <c r="M53" s="435">
        <f t="shared" si="9"/>
        <v>140</v>
      </c>
      <c r="N53" s="364"/>
      <c r="O53" s="986"/>
      <c r="P53" s="987"/>
      <c r="Q53" s="364"/>
      <c r="R53" s="986"/>
      <c r="S53" s="987"/>
      <c r="T53" s="364"/>
      <c r="U53" s="988" t="s">
        <v>208</v>
      </c>
      <c r="V53" s="987"/>
      <c r="W53" s="364"/>
      <c r="X53" s="975"/>
      <c r="Y53" s="976"/>
      <c r="Z53" s="996"/>
      <c r="AA53" s="997"/>
      <c r="AB53" s="998"/>
      <c r="AC53" s="101"/>
      <c r="AD53" s="101"/>
      <c r="AF53" s="102">
        <v>3</v>
      </c>
    </row>
    <row r="54" spans="1:32" s="102" customFormat="1" ht="18.75">
      <c r="A54" s="37" t="s">
        <v>165</v>
      </c>
      <c r="B54" s="388" t="s">
        <v>39</v>
      </c>
      <c r="C54" s="389"/>
      <c r="D54" s="390">
        <v>6</v>
      </c>
      <c r="E54" s="390"/>
      <c r="F54" s="390"/>
      <c r="G54" s="391">
        <v>3.5</v>
      </c>
      <c r="H54" s="434">
        <f t="shared" si="8"/>
        <v>105</v>
      </c>
      <c r="I54" s="392">
        <v>10</v>
      </c>
      <c r="J54" s="772" t="s">
        <v>207</v>
      </c>
      <c r="K54" s="390"/>
      <c r="L54" s="772" t="s">
        <v>217</v>
      </c>
      <c r="M54" s="435">
        <f t="shared" si="9"/>
        <v>95</v>
      </c>
      <c r="N54" s="364"/>
      <c r="O54" s="986"/>
      <c r="P54" s="987"/>
      <c r="Q54" s="364"/>
      <c r="R54" s="986"/>
      <c r="S54" s="987"/>
      <c r="T54" s="364"/>
      <c r="U54" s="988" t="s">
        <v>208</v>
      </c>
      <c r="V54" s="987"/>
      <c r="W54" s="364"/>
      <c r="X54" s="975"/>
      <c r="Y54" s="976"/>
      <c r="Z54" s="996"/>
      <c r="AA54" s="997"/>
      <c r="AB54" s="998"/>
      <c r="AC54" s="101"/>
      <c r="AD54" s="101"/>
      <c r="AF54" s="102">
        <v>3</v>
      </c>
    </row>
    <row r="55" spans="1:32" s="102" customFormat="1" ht="18.75">
      <c r="A55" s="37" t="s">
        <v>166</v>
      </c>
      <c r="B55" s="388" t="s">
        <v>33</v>
      </c>
      <c r="C55" s="445">
        <v>6</v>
      </c>
      <c r="D55" s="390"/>
      <c r="E55" s="390"/>
      <c r="F55" s="390"/>
      <c r="G55" s="391">
        <v>3.5</v>
      </c>
      <c r="H55" s="434">
        <f t="shared" si="8"/>
        <v>105</v>
      </c>
      <c r="I55" s="392">
        <v>10</v>
      </c>
      <c r="J55" s="772" t="s">
        <v>207</v>
      </c>
      <c r="K55" s="390"/>
      <c r="L55" s="772" t="s">
        <v>217</v>
      </c>
      <c r="M55" s="435">
        <f t="shared" si="9"/>
        <v>95</v>
      </c>
      <c r="N55" s="364"/>
      <c r="O55" s="986"/>
      <c r="P55" s="987"/>
      <c r="Q55" s="364"/>
      <c r="R55" s="986"/>
      <c r="S55" s="987"/>
      <c r="T55" s="364"/>
      <c r="U55" s="988" t="s">
        <v>208</v>
      </c>
      <c r="V55" s="987"/>
      <c r="W55" s="364"/>
      <c r="X55" s="975"/>
      <c r="Y55" s="976"/>
      <c r="Z55" s="996"/>
      <c r="AA55" s="997"/>
      <c r="AB55" s="998"/>
      <c r="AC55" s="101"/>
      <c r="AD55" s="101"/>
      <c r="AF55" s="102">
        <v>3</v>
      </c>
    </row>
    <row r="56" spans="1:32" s="102" customFormat="1" ht="18.75">
      <c r="A56" s="37" t="s">
        <v>167</v>
      </c>
      <c r="B56" s="446" t="s">
        <v>84</v>
      </c>
      <c r="C56" s="445">
        <v>5</v>
      </c>
      <c r="D56" s="389"/>
      <c r="E56" s="389"/>
      <c r="F56" s="390"/>
      <c r="G56" s="391">
        <v>3</v>
      </c>
      <c r="H56" s="434">
        <f t="shared" si="8"/>
        <v>90</v>
      </c>
      <c r="I56" s="447">
        <f>SUM(J56:L56)</f>
        <v>4</v>
      </c>
      <c r="J56" s="448">
        <v>4</v>
      </c>
      <c r="K56" s="448"/>
      <c r="L56" s="449"/>
      <c r="M56" s="435">
        <f t="shared" si="9"/>
        <v>86</v>
      </c>
      <c r="N56" s="364"/>
      <c r="O56" s="975"/>
      <c r="P56" s="976"/>
      <c r="Q56" s="364"/>
      <c r="R56" s="975"/>
      <c r="S56" s="976"/>
      <c r="T56" s="364" t="s">
        <v>115</v>
      </c>
      <c r="U56" s="975"/>
      <c r="V56" s="976"/>
      <c r="W56" s="364"/>
      <c r="X56" s="975"/>
      <c r="Y56" s="976"/>
      <c r="Z56" s="996"/>
      <c r="AA56" s="997"/>
      <c r="AB56" s="998"/>
      <c r="AC56" s="101"/>
      <c r="AD56" s="101"/>
      <c r="AF56" s="102">
        <v>3</v>
      </c>
    </row>
    <row r="57" spans="1:32" s="102" customFormat="1" ht="18.75">
      <c r="A57" s="69" t="s">
        <v>168</v>
      </c>
      <c r="B57" s="450" t="s">
        <v>40</v>
      </c>
      <c r="C57" s="451">
        <v>7</v>
      </c>
      <c r="D57" s="430"/>
      <c r="E57" s="430"/>
      <c r="F57" s="448"/>
      <c r="G57" s="810">
        <v>5</v>
      </c>
      <c r="H57" s="434">
        <f t="shared" si="8"/>
        <v>150</v>
      </c>
      <c r="I57" s="392">
        <v>8</v>
      </c>
      <c r="J57" s="772" t="s">
        <v>114</v>
      </c>
      <c r="K57" s="390"/>
      <c r="L57" s="772" t="s">
        <v>212</v>
      </c>
      <c r="M57" s="435">
        <f t="shared" si="9"/>
        <v>142</v>
      </c>
      <c r="N57" s="364"/>
      <c r="O57" s="986"/>
      <c r="P57" s="987"/>
      <c r="Q57" s="364"/>
      <c r="R57" s="986"/>
      <c r="S57" s="987"/>
      <c r="T57" s="364"/>
      <c r="U57" s="986"/>
      <c r="V57" s="987"/>
      <c r="W57" s="811" t="s">
        <v>207</v>
      </c>
      <c r="X57" s="975"/>
      <c r="Y57" s="976"/>
      <c r="Z57" s="996"/>
      <c r="AA57" s="997"/>
      <c r="AB57" s="998"/>
      <c r="AC57" s="101"/>
      <c r="AD57" s="101"/>
      <c r="AF57" s="102">
        <v>4</v>
      </c>
    </row>
    <row r="58" spans="1:32" s="102" customFormat="1" ht="18.75">
      <c r="A58" s="37" t="s">
        <v>169</v>
      </c>
      <c r="B58" s="446" t="s">
        <v>67</v>
      </c>
      <c r="C58" s="445"/>
      <c r="D58" s="389">
        <v>3</v>
      </c>
      <c r="E58" s="389"/>
      <c r="F58" s="390"/>
      <c r="G58" s="391">
        <v>3</v>
      </c>
      <c r="H58" s="434">
        <f t="shared" si="8"/>
        <v>90</v>
      </c>
      <c r="I58" s="392">
        <v>4</v>
      </c>
      <c r="J58" s="415" t="s">
        <v>115</v>
      </c>
      <c r="K58" s="390"/>
      <c r="L58" s="415" t="s">
        <v>218</v>
      </c>
      <c r="M58" s="435">
        <f t="shared" si="9"/>
        <v>86</v>
      </c>
      <c r="N58" s="364"/>
      <c r="O58" s="975"/>
      <c r="P58" s="976"/>
      <c r="Q58" s="364" t="s">
        <v>115</v>
      </c>
      <c r="R58" s="975"/>
      <c r="S58" s="976"/>
      <c r="T58" s="364"/>
      <c r="U58" s="975"/>
      <c r="V58" s="976"/>
      <c r="W58" s="364"/>
      <c r="X58" s="975"/>
      <c r="Y58" s="976"/>
      <c r="Z58" s="996"/>
      <c r="AA58" s="997"/>
      <c r="AB58" s="998"/>
      <c r="AC58" s="101"/>
      <c r="AD58" s="101"/>
      <c r="AF58" s="102">
        <v>2</v>
      </c>
    </row>
    <row r="59" spans="1:32" s="102" customFormat="1" ht="18.75">
      <c r="A59" s="37" t="s">
        <v>170</v>
      </c>
      <c r="B59" s="446" t="s">
        <v>80</v>
      </c>
      <c r="C59" s="445"/>
      <c r="D59" s="389">
        <v>6</v>
      </c>
      <c r="E59" s="389"/>
      <c r="F59" s="390"/>
      <c r="G59" s="391">
        <v>3</v>
      </c>
      <c r="H59" s="434">
        <f t="shared" si="8"/>
        <v>90</v>
      </c>
      <c r="I59" s="447">
        <f>SUM(J59:L59)</f>
        <v>4</v>
      </c>
      <c r="J59" s="448">
        <v>4</v>
      </c>
      <c r="K59" s="448"/>
      <c r="L59" s="449">
        <v>0</v>
      </c>
      <c r="M59" s="435">
        <f t="shared" si="9"/>
        <v>86</v>
      </c>
      <c r="N59" s="364"/>
      <c r="O59" s="975"/>
      <c r="P59" s="976"/>
      <c r="Q59" s="364"/>
      <c r="R59" s="975"/>
      <c r="S59" s="976"/>
      <c r="T59" s="364"/>
      <c r="U59" s="975" t="s">
        <v>115</v>
      </c>
      <c r="V59" s="976"/>
      <c r="W59" s="364"/>
      <c r="X59" s="975"/>
      <c r="Y59" s="976"/>
      <c r="Z59" s="996"/>
      <c r="AA59" s="997"/>
      <c r="AB59" s="998"/>
      <c r="AC59" s="101"/>
      <c r="AD59" s="101"/>
      <c r="AF59" s="102">
        <v>3</v>
      </c>
    </row>
    <row r="60" spans="1:32" s="102" customFormat="1" ht="18.75">
      <c r="A60" s="37" t="s">
        <v>171</v>
      </c>
      <c r="B60" s="446" t="s">
        <v>38</v>
      </c>
      <c r="C60" s="445">
        <v>4</v>
      </c>
      <c r="D60" s="389"/>
      <c r="E60" s="389"/>
      <c r="F60" s="390"/>
      <c r="G60" s="391">
        <v>5</v>
      </c>
      <c r="H60" s="434">
        <f t="shared" si="8"/>
        <v>150</v>
      </c>
      <c r="I60" s="392">
        <v>12</v>
      </c>
      <c r="J60" s="772" t="s">
        <v>207</v>
      </c>
      <c r="K60" s="390"/>
      <c r="L60" s="772" t="s">
        <v>115</v>
      </c>
      <c r="M60" s="435">
        <f t="shared" si="9"/>
        <v>138</v>
      </c>
      <c r="N60" s="364"/>
      <c r="O60" s="986"/>
      <c r="P60" s="987"/>
      <c r="Q60" s="364"/>
      <c r="R60" s="988" t="s">
        <v>116</v>
      </c>
      <c r="S60" s="987"/>
      <c r="T60" s="364"/>
      <c r="U60" s="975"/>
      <c r="V60" s="976"/>
      <c r="W60" s="364"/>
      <c r="X60" s="975"/>
      <c r="Y60" s="976"/>
      <c r="Z60" s="996"/>
      <c r="AA60" s="997"/>
      <c r="AB60" s="998"/>
      <c r="AC60" s="101"/>
      <c r="AD60" s="101"/>
      <c r="AF60" s="102">
        <v>2</v>
      </c>
    </row>
    <row r="61" spans="1:32" s="102" customFormat="1" ht="18.75">
      <c r="A61" s="95" t="s">
        <v>172</v>
      </c>
      <c r="B61" s="446" t="s">
        <v>85</v>
      </c>
      <c r="C61" s="451">
        <v>7</v>
      </c>
      <c r="D61" s="389"/>
      <c r="E61" s="389"/>
      <c r="F61" s="390"/>
      <c r="G61" s="455">
        <v>4</v>
      </c>
      <c r="H61" s="434">
        <f t="shared" si="8"/>
        <v>120</v>
      </c>
      <c r="I61" s="392">
        <v>8</v>
      </c>
      <c r="J61" s="807">
        <v>6</v>
      </c>
      <c r="K61" s="390"/>
      <c r="L61" s="807">
        <v>2</v>
      </c>
      <c r="M61" s="435">
        <f t="shared" si="9"/>
        <v>112</v>
      </c>
      <c r="N61" s="364"/>
      <c r="O61" s="986"/>
      <c r="P61" s="987"/>
      <c r="Q61" s="364"/>
      <c r="R61" s="986"/>
      <c r="S61" s="987"/>
      <c r="T61" s="364"/>
      <c r="U61" s="986"/>
      <c r="V61" s="987"/>
      <c r="W61" s="811" t="s">
        <v>207</v>
      </c>
      <c r="X61" s="975"/>
      <c r="Y61" s="976"/>
      <c r="Z61" s="996"/>
      <c r="AA61" s="997"/>
      <c r="AB61" s="998"/>
      <c r="AC61" s="101"/>
      <c r="AD61" s="101"/>
      <c r="AF61" s="102">
        <v>4</v>
      </c>
    </row>
    <row r="62" spans="1:30" s="102" customFormat="1" ht="18.75">
      <c r="A62" s="95" t="s">
        <v>173</v>
      </c>
      <c r="B62" s="446" t="s">
        <v>71</v>
      </c>
      <c r="C62" s="445"/>
      <c r="D62" s="389"/>
      <c r="E62" s="389"/>
      <c r="F62" s="390"/>
      <c r="G62" s="455">
        <f>G63+G64+G65</f>
        <v>12</v>
      </c>
      <c r="H62" s="455">
        <f>H63+H64+H65</f>
        <v>360</v>
      </c>
      <c r="I62" s="455">
        <f>I63+I64+I65</f>
        <v>28</v>
      </c>
      <c r="J62" s="455">
        <v>16</v>
      </c>
      <c r="K62" s="455"/>
      <c r="L62" s="455">
        <v>12</v>
      </c>
      <c r="M62" s="455">
        <f>M63+M64+M65</f>
        <v>332</v>
      </c>
      <c r="N62" s="364"/>
      <c r="O62" s="975"/>
      <c r="P62" s="976"/>
      <c r="Q62" s="364"/>
      <c r="R62" s="975"/>
      <c r="S62" s="976"/>
      <c r="T62" s="364"/>
      <c r="U62" s="975"/>
      <c r="V62" s="976"/>
      <c r="W62" s="364"/>
      <c r="X62" s="975"/>
      <c r="Y62" s="976"/>
      <c r="Z62" s="996"/>
      <c r="AA62" s="997"/>
      <c r="AB62" s="998"/>
      <c r="AC62" s="101"/>
      <c r="AD62" s="101"/>
    </row>
    <row r="63" spans="1:32" s="107" customFormat="1" ht="18.75">
      <c r="A63" s="127" t="s">
        <v>174</v>
      </c>
      <c r="B63" s="456" t="s">
        <v>71</v>
      </c>
      <c r="C63" s="457"/>
      <c r="D63" s="359">
        <v>3</v>
      </c>
      <c r="E63" s="359"/>
      <c r="F63" s="770"/>
      <c r="G63" s="812">
        <v>5.5</v>
      </c>
      <c r="H63" s="427">
        <f aca="true" t="shared" si="12" ref="H63:H69">G63*30</f>
        <v>165</v>
      </c>
      <c r="I63" s="354">
        <v>12</v>
      </c>
      <c r="J63" s="352" t="s">
        <v>207</v>
      </c>
      <c r="K63" s="352"/>
      <c r="L63" s="355" t="s">
        <v>115</v>
      </c>
      <c r="M63" s="428">
        <f t="shared" si="9"/>
        <v>153</v>
      </c>
      <c r="N63" s="362"/>
      <c r="O63" s="975"/>
      <c r="P63" s="976"/>
      <c r="Q63" s="362" t="s">
        <v>116</v>
      </c>
      <c r="R63" s="975"/>
      <c r="S63" s="976"/>
      <c r="T63" s="362"/>
      <c r="U63" s="975"/>
      <c r="V63" s="976"/>
      <c r="W63" s="362"/>
      <c r="X63" s="975"/>
      <c r="Y63" s="976"/>
      <c r="Z63" s="996"/>
      <c r="AA63" s="997"/>
      <c r="AB63" s="998"/>
      <c r="AC63" s="106"/>
      <c r="AD63" s="106"/>
      <c r="AF63" s="107">
        <v>2</v>
      </c>
    </row>
    <row r="64" spans="1:32" s="107" customFormat="1" ht="18.75">
      <c r="A64" s="83" t="s">
        <v>175</v>
      </c>
      <c r="B64" s="456" t="s">
        <v>71</v>
      </c>
      <c r="C64" s="457">
        <v>4</v>
      </c>
      <c r="D64" s="359"/>
      <c r="E64" s="359"/>
      <c r="F64" s="770"/>
      <c r="G64" s="812">
        <v>5.5</v>
      </c>
      <c r="H64" s="427">
        <f t="shared" si="12"/>
        <v>165</v>
      </c>
      <c r="I64" s="392">
        <v>12</v>
      </c>
      <c r="J64" s="352" t="s">
        <v>207</v>
      </c>
      <c r="K64" s="352"/>
      <c r="L64" s="355" t="s">
        <v>115</v>
      </c>
      <c r="M64" s="428">
        <f t="shared" si="9"/>
        <v>153</v>
      </c>
      <c r="N64" s="362"/>
      <c r="O64" s="975"/>
      <c r="P64" s="976"/>
      <c r="Q64" s="362"/>
      <c r="R64" s="984" t="s">
        <v>116</v>
      </c>
      <c r="S64" s="976"/>
      <c r="T64" s="362"/>
      <c r="U64" s="975"/>
      <c r="V64" s="976"/>
      <c r="W64" s="362"/>
      <c r="X64" s="975"/>
      <c r="Y64" s="976"/>
      <c r="Z64" s="996"/>
      <c r="AA64" s="997"/>
      <c r="AB64" s="998"/>
      <c r="AC64" s="106"/>
      <c r="AD64" s="106"/>
      <c r="AF64" s="107">
        <v>2</v>
      </c>
    </row>
    <row r="65" spans="1:32" s="107" customFormat="1" ht="18.75">
      <c r="A65" s="83" t="s">
        <v>176</v>
      </c>
      <c r="B65" s="456" t="s">
        <v>72</v>
      </c>
      <c r="C65" s="457"/>
      <c r="D65" s="359"/>
      <c r="E65" s="359"/>
      <c r="F65" s="770">
        <v>5</v>
      </c>
      <c r="G65" s="485">
        <v>1</v>
      </c>
      <c r="H65" s="427">
        <f t="shared" si="12"/>
        <v>30</v>
      </c>
      <c r="I65" s="354">
        <f>SUM(J65:L65)</f>
        <v>4</v>
      </c>
      <c r="J65" s="352"/>
      <c r="K65" s="352"/>
      <c r="L65" s="355">
        <v>4</v>
      </c>
      <c r="M65" s="428">
        <f t="shared" si="9"/>
        <v>26</v>
      </c>
      <c r="N65" s="362"/>
      <c r="O65" s="975"/>
      <c r="P65" s="976"/>
      <c r="Q65" s="362"/>
      <c r="R65" s="975"/>
      <c r="S65" s="976"/>
      <c r="T65" s="362" t="s">
        <v>115</v>
      </c>
      <c r="U65" s="975"/>
      <c r="V65" s="976"/>
      <c r="W65" s="362"/>
      <c r="X65" s="975"/>
      <c r="Y65" s="976"/>
      <c r="Z65" s="996"/>
      <c r="AA65" s="997"/>
      <c r="AB65" s="998"/>
      <c r="AC65" s="564"/>
      <c r="AD65" s="106"/>
      <c r="AF65" s="107">
        <v>3</v>
      </c>
    </row>
    <row r="66" spans="1:30" s="102" customFormat="1" ht="18.75">
      <c r="A66" s="131" t="s">
        <v>177</v>
      </c>
      <c r="B66" s="459" t="s">
        <v>44</v>
      </c>
      <c r="C66" s="445"/>
      <c r="D66" s="389"/>
      <c r="E66" s="389"/>
      <c r="F66" s="390"/>
      <c r="G66" s="391">
        <v>7</v>
      </c>
      <c r="H66" s="391">
        <f aca="true" t="shared" si="13" ref="H66:M66">H67+H68</f>
        <v>210</v>
      </c>
      <c r="I66" s="391">
        <f t="shared" si="13"/>
        <v>14</v>
      </c>
      <c r="J66" s="391">
        <f t="shared" si="13"/>
        <v>6</v>
      </c>
      <c r="K66" s="391"/>
      <c r="L66" s="391">
        <v>8</v>
      </c>
      <c r="M66" s="391">
        <f t="shared" si="13"/>
        <v>196</v>
      </c>
      <c r="N66" s="364"/>
      <c r="O66" s="975"/>
      <c r="P66" s="976"/>
      <c r="Q66" s="364"/>
      <c r="R66" s="975"/>
      <c r="S66" s="976"/>
      <c r="T66" s="364"/>
      <c r="U66" s="975"/>
      <c r="V66" s="976"/>
      <c r="W66" s="364"/>
      <c r="X66" s="975"/>
      <c r="Y66" s="976"/>
      <c r="Z66" s="996"/>
      <c r="AA66" s="997"/>
      <c r="AB66" s="998"/>
      <c r="AC66" s="565"/>
      <c r="AD66" s="101"/>
    </row>
    <row r="67" spans="1:32" s="107" customFormat="1" ht="18.75">
      <c r="A67" s="127" t="s">
        <v>178</v>
      </c>
      <c r="B67" s="456" t="s">
        <v>44</v>
      </c>
      <c r="C67" s="457">
        <v>6</v>
      </c>
      <c r="D67" s="359"/>
      <c r="E67" s="359"/>
      <c r="F67" s="770"/>
      <c r="G67" s="813">
        <v>6</v>
      </c>
      <c r="H67" s="427">
        <f t="shared" si="12"/>
        <v>180</v>
      </c>
      <c r="I67" s="354">
        <v>10</v>
      </c>
      <c r="J67" s="352">
        <v>6</v>
      </c>
      <c r="K67" s="352"/>
      <c r="L67" s="355" t="s">
        <v>296</v>
      </c>
      <c r="M67" s="428">
        <f t="shared" si="9"/>
        <v>170</v>
      </c>
      <c r="N67" s="362"/>
      <c r="O67" s="975"/>
      <c r="P67" s="976"/>
      <c r="Q67" s="362"/>
      <c r="R67" s="975"/>
      <c r="S67" s="976"/>
      <c r="T67" s="362"/>
      <c r="U67" s="984" t="s">
        <v>208</v>
      </c>
      <c r="V67" s="976"/>
      <c r="W67" s="461"/>
      <c r="X67" s="975"/>
      <c r="Y67" s="976"/>
      <c r="Z67" s="996"/>
      <c r="AA67" s="997"/>
      <c r="AB67" s="998"/>
      <c r="AC67" s="564"/>
      <c r="AD67" s="106"/>
      <c r="AF67" s="107">
        <v>3</v>
      </c>
    </row>
    <row r="68" spans="1:32" s="107" customFormat="1" ht="18.75">
      <c r="A68" s="127" t="s">
        <v>179</v>
      </c>
      <c r="B68" s="456" t="s">
        <v>75</v>
      </c>
      <c r="C68" s="457"/>
      <c r="D68" s="359"/>
      <c r="E68" s="351"/>
      <c r="F68" s="352">
        <v>7</v>
      </c>
      <c r="G68" s="813">
        <v>1</v>
      </c>
      <c r="H68" s="427">
        <f t="shared" si="12"/>
        <v>30</v>
      </c>
      <c r="I68" s="354">
        <f>SUM(J68:L68)</f>
        <v>4</v>
      </c>
      <c r="J68" s="352"/>
      <c r="K68" s="352"/>
      <c r="L68" s="355">
        <v>4</v>
      </c>
      <c r="M68" s="428">
        <f t="shared" si="9"/>
        <v>26</v>
      </c>
      <c r="N68" s="362"/>
      <c r="O68" s="975"/>
      <c r="P68" s="976"/>
      <c r="Q68" s="362"/>
      <c r="R68" s="975"/>
      <c r="S68" s="976"/>
      <c r="T68" s="362"/>
      <c r="U68" s="975"/>
      <c r="V68" s="976"/>
      <c r="W68" s="362" t="s">
        <v>115</v>
      </c>
      <c r="X68" s="975"/>
      <c r="Y68" s="976"/>
      <c r="Z68" s="996"/>
      <c r="AA68" s="997"/>
      <c r="AB68" s="998"/>
      <c r="AC68" s="564"/>
      <c r="AD68" s="106"/>
      <c r="AF68" s="107">
        <v>4</v>
      </c>
    </row>
    <row r="69" spans="1:32" s="102" customFormat="1" ht="18.75">
      <c r="A69" s="134" t="s">
        <v>180</v>
      </c>
      <c r="B69" s="462" t="s">
        <v>54</v>
      </c>
      <c r="C69" s="463">
        <v>8</v>
      </c>
      <c r="D69" s="463"/>
      <c r="E69" s="463"/>
      <c r="F69" s="464"/>
      <c r="G69" s="465">
        <v>3.5</v>
      </c>
      <c r="H69" s="434">
        <f t="shared" si="12"/>
        <v>105</v>
      </c>
      <c r="I69" s="392">
        <v>8</v>
      </c>
      <c r="J69" s="415" t="s">
        <v>114</v>
      </c>
      <c r="K69" s="802"/>
      <c r="L69" s="415" t="s">
        <v>212</v>
      </c>
      <c r="M69" s="814">
        <f t="shared" si="9"/>
        <v>97</v>
      </c>
      <c r="N69" s="815"/>
      <c r="O69" s="975"/>
      <c r="P69" s="976"/>
      <c r="Q69" s="815"/>
      <c r="R69" s="975"/>
      <c r="S69" s="976"/>
      <c r="T69" s="815"/>
      <c r="U69" s="975"/>
      <c r="V69" s="976"/>
      <c r="W69" s="815"/>
      <c r="X69" s="994" t="s">
        <v>207</v>
      </c>
      <c r="Y69" s="995"/>
      <c r="Z69" s="996"/>
      <c r="AA69" s="997"/>
      <c r="AB69" s="998"/>
      <c r="AC69" s="565"/>
      <c r="AD69" s="101"/>
      <c r="AF69" s="102">
        <v>4</v>
      </c>
    </row>
    <row r="70" spans="1:30" s="52" customFormat="1" ht="31.5">
      <c r="A70" s="139" t="s">
        <v>181</v>
      </c>
      <c r="B70" s="433" t="s">
        <v>153</v>
      </c>
      <c r="C70" s="490"/>
      <c r="D70" s="487"/>
      <c r="E70" s="770"/>
      <c r="F70" s="770"/>
      <c r="G70" s="455">
        <f>G71+G72</f>
        <v>3.5</v>
      </c>
      <c r="H70" s="455">
        <f>H71+H72</f>
        <v>105</v>
      </c>
      <c r="I70" s="354"/>
      <c r="J70" s="770"/>
      <c r="K70" s="770"/>
      <c r="L70" s="773"/>
      <c r="M70" s="428"/>
      <c r="N70" s="362"/>
      <c r="O70" s="975"/>
      <c r="P70" s="976"/>
      <c r="Q70" s="362"/>
      <c r="R70" s="975"/>
      <c r="S70" s="976"/>
      <c r="T70" s="362"/>
      <c r="U70" s="975"/>
      <c r="V70" s="976"/>
      <c r="W70" s="362"/>
      <c r="X70" s="975"/>
      <c r="Y70" s="976"/>
      <c r="Z70" s="996"/>
      <c r="AA70" s="997"/>
      <c r="AB70" s="998"/>
      <c r="AC70" s="566"/>
      <c r="AD70" s="51"/>
    </row>
    <row r="71" spans="1:32" s="52" customFormat="1" ht="18.75">
      <c r="A71" s="140" t="s">
        <v>182</v>
      </c>
      <c r="B71" s="816" t="s">
        <v>154</v>
      </c>
      <c r="C71" s="508">
        <v>8</v>
      </c>
      <c r="D71" s="509"/>
      <c r="E71" s="470"/>
      <c r="F71" s="470"/>
      <c r="G71" s="813">
        <v>2</v>
      </c>
      <c r="H71" s="427">
        <f>G71*30</f>
        <v>60</v>
      </c>
      <c r="I71" s="354">
        <f>SUM(J71:L71)</f>
        <v>4</v>
      </c>
      <c r="J71" s="770">
        <v>4</v>
      </c>
      <c r="K71" s="770"/>
      <c r="L71" s="773"/>
      <c r="M71" s="428">
        <f>H71-I71</f>
        <v>56</v>
      </c>
      <c r="N71" s="362"/>
      <c r="O71" s="975"/>
      <c r="P71" s="976"/>
      <c r="Q71" s="362"/>
      <c r="R71" s="975"/>
      <c r="S71" s="976"/>
      <c r="T71" s="362"/>
      <c r="U71" s="975"/>
      <c r="V71" s="976"/>
      <c r="W71" s="362"/>
      <c r="X71" s="984" t="s">
        <v>115</v>
      </c>
      <c r="Y71" s="976"/>
      <c r="Z71" s="996"/>
      <c r="AA71" s="997"/>
      <c r="AB71" s="998"/>
      <c r="AC71" s="566"/>
      <c r="AD71" s="51"/>
      <c r="AF71" s="52">
        <v>4</v>
      </c>
    </row>
    <row r="72" spans="1:32" s="52" customFormat="1" ht="19.5" thickBot="1">
      <c r="A72" s="140" t="s">
        <v>183</v>
      </c>
      <c r="B72" s="816" t="s">
        <v>95</v>
      </c>
      <c r="C72" s="508"/>
      <c r="D72" s="431">
        <v>4</v>
      </c>
      <c r="E72" s="431"/>
      <c r="F72" s="431"/>
      <c r="G72" s="391">
        <v>1.5</v>
      </c>
      <c r="H72" s="434">
        <f>G72*30</f>
        <v>45</v>
      </c>
      <c r="I72" s="447">
        <f>SUM(J72:L72)</f>
        <v>4</v>
      </c>
      <c r="J72" s="448">
        <v>4</v>
      </c>
      <c r="K72" s="448"/>
      <c r="L72" s="449"/>
      <c r="M72" s="435">
        <f>H72-I72</f>
        <v>41</v>
      </c>
      <c r="N72" s="364"/>
      <c r="O72" s="975"/>
      <c r="P72" s="976"/>
      <c r="Q72" s="364"/>
      <c r="R72" s="975" t="s">
        <v>115</v>
      </c>
      <c r="S72" s="976"/>
      <c r="T72" s="387"/>
      <c r="U72" s="975"/>
      <c r="V72" s="976"/>
      <c r="W72" s="387"/>
      <c r="X72" s="982"/>
      <c r="Y72" s="983"/>
      <c r="Z72" s="996"/>
      <c r="AA72" s="997"/>
      <c r="AB72" s="998"/>
      <c r="AC72" s="566"/>
      <c r="AD72" s="51"/>
      <c r="AF72" s="52">
        <v>2</v>
      </c>
    </row>
    <row r="73" spans="1:30" s="107" customFormat="1" ht="19.5" customHeight="1" thickBot="1">
      <c r="A73" s="1064" t="s">
        <v>31</v>
      </c>
      <c r="B73" s="1065"/>
      <c r="C73" s="771"/>
      <c r="D73" s="472"/>
      <c r="E73" s="472"/>
      <c r="F73" s="472"/>
      <c r="G73" s="473">
        <f>G42+G43+G71+G45+G46+G47+G48+G50+G51+G52+G53+G54+G55+G56+G57+G58+G59+G60+G61+G63+G64+G65+G67+G68+G69+G72</f>
        <v>90.5</v>
      </c>
      <c r="H73" s="473">
        <f aca="true" t="shared" si="14" ref="H73:M73">H42+H43+H71+H45+H46+H47+H48+H50+H51+H52+H53+H54+H55+H56+H57+H58+H59+H60+H61+H63+H64+H65+H67+H68+H69+H72</f>
        <v>2715</v>
      </c>
      <c r="I73" s="473">
        <f>I42+I43+I71+I45+I46+I47+I48+I50+I51+I52+I53+I54+I55+I56+I57+I58+I59+I60+I61+I63+I64+I65+I67+I68+I69+I72</f>
        <v>200</v>
      </c>
      <c r="J73" s="473">
        <v>134</v>
      </c>
      <c r="K73" s="473">
        <f t="shared" si="14"/>
        <v>0</v>
      </c>
      <c r="L73" s="473">
        <v>66</v>
      </c>
      <c r="M73" s="473">
        <f t="shared" si="14"/>
        <v>2515</v>
      </c>
      <c r="N73" s="473">
        <f>N42+N43+N71+N45+N46+N47+N48+N50+N51+N52+N53+N54+N55+N56+N57+N58+N59+N60+N61+N63+N64+N65+N67+N68+N69+N72</f>
        <v>0</v>
      </c>
      <c r="O73" s="992" t="s">
        <v>297</v>
      </c>
      <c r="P73" s="993"/>
      <c r="Q73" s="474" t="s">
        <v>303</v>
      </c>
      <c r="R73" s="992" t="s">
        <v>304</v>
      </c>
      <c r="S73" s="993"/>
      <c r="T73" s="474" t="s">
        <v>305</v>
      </c>
      <c r="U73" s="992" t="s">
        <v>306</v>
      </c>
      <c r="V73" s="993"/>
      <c r="W73" s="474" t="s">
        <v>295</v>
      </c>
      <c r="X73" s="992" t="s">
        <v>303</v>
      </c>
      <c r="Y73" s="993"/>
      <c r="Z73" s="992"/>
      <c r="AA73" s="1160"/>
      <c r="AB73" s="993"/>
      <c r="AC73" s="106"/>
      <c r="AD73" s="106">
        <v>0</v>
      </c>
    </row>
    <row r="74" spans="1:30" s="107" customFormat="1" ht="18.75">
      <c r="A74" s="1073" t="s">
        <v>148</v>
      </c>
      <c r="B74" s="1074"/>
      <c r="C74" s="1074"/>
      <c r="D74" s="1074"/>
      <c r="E74" s="1074"/>
      <c r="F74" s="1074"/>
      <c r="G74" s="1074"/>
      <c r="H74" s="1074"/>
      <c r="I74" s="1074"/>
      <c r="J74" s="1074"/>
      <c r="K74" s="1074"/>
      <c r="L74" s="1074"/>
      <c r="M74" s="1074"/>
      <c r="N74" s="1074"/>
      <c r="O74" s="1074"/>
      <c r="P74" s="1074"/>
      <c r="Q74" s="1074"/>
      <c r="R74" s="1074"/>
      <c r="S74" s="1074"/>
      <c r="T74" s="1074"/>
      <c r="U74" s="1074"/>
      <c r="V74" s="1074"/>
      <c r="W74" s="1074"/>
      <c r="X74" s="1074"/>
      <c r="Y74" s="1074"/>
      <c r="Z74" s="1074"/>
      <c r="AA74" s="1074"/>
      <c r="AB74" s="1074"/>
      <c r="AC74" s="106"/>
      <c r="AD74" s="106"/>
    </row>
    <row r="75" spans="1:30" s="107" customFormat="1" ht="19.5" thickBot="1">
      <c r="A75" s="145"/>
      <c r="B75" s="1078" t="s">
        <v>149</v>
      </c>
      <c r="C75" s="1079"/>
      <c r="D75" s="1079"/>
      <c r="E75" s="1079"/>
      <c r="F75" s="1079"/>
      <c r="G75" s="1079"/>
      <c r="H75" s="1079"/>
      <c r="I75" s="1079"/>
      <c r="J75" s="1079"/>
      <c r="K75" s="1079"/>
      <c r="L75" s="1079"/>
      <c r="M75" s="1079"/>
      <c r="N75" s="1078"/>
      <c r="O75" s="1078"/>
      <c r="P75" s="1078"/>
      <c r="Q75" s="1078"/>
      <c r="R75" s="1078"/>
      <c r="S75" s="1078"/>
      <c r="T75" s="1078"/>
      <c r="U75" s="1078"/>
      <c r="V75" s="1078"/>
      <c r="W75" s="1078"/>
      <c r="X75" s="1078"/>
      <c r="Y75" s="1078"/>
      <c r="Z75" s="1078"/>
      <c r="AA75" s="1080"/>
      <c r="AB75" s="475"/>
      <c r="AC75" s="106"/>
      <c r="AD75" s="106"/>
    </row>
    <row r="76" spans="1:42" s="147" customFormat="1" ht="18.75">
      <c r="A76" s="127" t="s">
        <v>184</v>
      </c>
      <c r="B76" s="817" t="s">
        <v>248</v>
      </c>
      <c r="C76" s="359"/>
      <c r="D76" s="770">
        <v>8</v>
      </c>
      <c r="E76" s="770"/>
      <c r="F76" s="770"/>
      <c r="G76" s="477">
        <v>3</v>
      </c>
      <c r="H76" s="478">
        <f aca="true" t="shared" si="15" ref="H76:H91">G76*30</f>
        <v>90</v>
      </c>
      <c r="I76" s="354">
        <f aca="true" t="shared" si="16" ref="I76:I91">SUM(J76:L76)</f>
        <v>4</v>
      </c>
      <c r="J76" s="770">
        <v>4</v>
      </c>
      <c r="K76" s="770"/>
      <c r="L76" s="773"/>
      <c r="M76" s="356">
        <f aca="true" t="shared" si="17" ref="M76:M91">H76-I76</f>
        <v>86</v>
      </c>
      <c r="N76" s="362"/>
      <c r="O76" s="975"/>
      <c r="P76" s="976"/>
      <c r="Q76" s="362"/>
      <c r="R76" s="975"/>
      <c r="S76" s="976"/>
      <c r="T76" s="362"/>
      <c r="U76" s="975"/>
      <c r="V76" s="976"/>
      <c r="W76" s="362"/>
      <c r="X76" s="984" t="s">
        <v>115</v>
      </c>
      <c r="Y76" s="976"/>
      <c r="Z76" s="984"/>
      <c r="AA76" s="985"/>
      <c r="AB76" s="976"/>
      <c r="AC76" s="85" t="s">
        <v>298</v>
      </c>
      <c r="AD76" s="671">
        <f>SUMIF(AF$76:AF$91,AD$5,G$76:G$91)</f>
        <v>0</v>
      </c>
      <c r="AE76" s="107"/>
      <c r="AF76" s="107">
        <v>4</v>
      </c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</row>
    <row r="77" spans="1:30" s="331" customFormat="1" ht="18.75" hidden="1">
      <c r="A77" s="576"/>
      <c r="B77" s="818"/>
      <c r="C77" s="578"/>
      <c r="D77" s="579"/>
      <c r="E77" s="579"/>
      <c r="F77" s="579"/>
      <c r="G77" s="580"/>
      <c r="H77" s="581"/>
      <c r="I77" s="582"/>
      <c r="J77" s="583"/>
      <c r="K77" s="583"/>
      <c r="L77" s="584"/>
      <c r="M77" s="585"/>
      <c r="N77" s="576"/>
      <c r="O77" s="991"/>
      <c r="P77" s="990"/>
      <c r="Q77" s="576"/>
      <c r="R77" s="991"/>
      <c r="S77" s="990"/>
      <c r="T77" s="576"/>
      <c r="U77" s="991"/>
      <c r="V77" s="990"/>
      <c r="W77" s="576"/>
      <c r="X77" s="989"/>
      <c r="Y77" s="990"/>
      <c r="Z77" s="989"/>
      <c r="AA77" s="1161"/>
      <c r="AB77" s="990"/>
      <c r="AC77" s="85" t="s">
        <v>299</v>
      </c>
      <c r="AD77" s="671">
        <f>SUMIF(AF$76:AF$91,2,G$76:G$91)</f>
        <v>0</v>
      </c>
    </row>
    <row r="78" spans="1:32" s="107" customFormat="1" ht="18.75">
      <c r="A78" s="127" t="s">
        <v>185</v>
      </c>
      <c r="B78" s="817" t="s">
        <v>78</v>
      </c>
      <c r="C78" s="479"/>
      <c r="D78" s="480">
        <v>5</v>
      </c>
      <c r="E78" s="480"/>
      <c r="F78" s="480"/>
      <c r="G78" s="477">
        <v>3.5</v>
      </c>
      <c r="H78" s="478">
        <f t="shared" si="15"/>
        <v>105</v>
      </c>
      <c r="I78" s="392">
        <v>8</v>
      </c>
      <c r="J78" s="772" t="s">
        <v>114</v>
      </c>
      <c r="K78" s="390"/>
      <c r="L78" s="772" t="s">
        <v>212</v>
      </c>
      <c r="M78" s="819">
        <f t="shared" si="17"/>
        <v>97</v>
      </c>
      <c r="N78" s="482"/>
      <c r="O78" s="986"/>
      <c r="P78" s="987"/>
      <c r="Q78" s="482"/>
      <c r="R78" s="986"/>
      <c r="S78" s="987"/>
      <c r="T78" s="798" t="s">
        <v>207</v>
      </c>
      <c r="U78" s="975"/>
      <c r="V78" s="976"/>
      <c r="W78" s="482"/>
      <c r="X78" s="975"/>
      <c r="Y78" s="976"/>
      <c r="Z78" s="984"/>
      <c r="AA78" s="985"/>
      <c r="AB78" s="976"/>
      <c r="AC78" s="85" t="s">
        <v>300</v>
      </c>
      <c r="AD78" s="671">
        <f>SUMIF(AF$76:AF$91,3,G$76:G$91)</f>
        <v>10</v>
      </c>
      <c r="AF78" s="107">
        <v>3</v>
      </c>
    </row>
    <row r="79" spans="1:32" s="107" customFormat="1" ht="31.5">
      <c r="A79" s="127" t="s">
        <v>186</v>
      </c>
      <c r="B79" s="817" t="s">
        <v>246</v>
      </c>
      <c r="C79" s="479"/>
      <c r="D79" s="480">
        <v>7</v>
      </c>
      <c r="E79" s="480"/>
      <c r="F79" s="480"/>
      <c r="G79" s="477">
        <v>3.5</v>
      </c>
      <c r="H79" s="478">
        <f t="shared" si="15"/>
        <v>105</v>
      </c>
      <c r="I79" s="354">
        <f t="shared" si="16"/>
        <v>4</v>
      </c>
      <c r="J79" s="383">
        <v>4</v>
      </c>
      <c r="K79" s="383"/>
      <c r="L79" s="481"/>
      <c r="M79" s="356">
        <f t="shared" si="17"/>
        <v>101</v>
      </c>
      <c r="N79" s="482"/>
      <c r="O79" s="975"/>
      <c r="P79" s="976"/>
      <c r="Q79" s="482"/>
      <c r="R79" s="975"/>
      <c r="S79" s="976"/>
      <c r="T79" s="362"/>
      <c r="U79" s="975"/>
      <c r="V79" s="976"/>
      <c r="W79" s="482" t="s">
        <v>115</v>
      </c>
      <c r="X79" s="975"/>
      <c r="Y79" s="976"/>
      <c r="Z79" s="984"/>
      <c r="AA79" s="985"/>
      <c r="AB79" s="976"/>
      <c r="AC79" s="85" t="s">
        <v>301</v>
      </c>
      <c r="AD79" s="671">
        <f>SUMIF(AF$76:AF$91,4,G$76:G$91)</f>
        <v>35.5</v>
      </c>
      <c r="AF79" s="107">
        <v>4</v>
      </c>
    </row>
    <row r="80" spans="1:32" s="107" customFormat="1" ht="18.75">
      <c r="A80" s="127" t="s">
        <v>187</v>
      </c>
      <c r="B80" s="817" t="s">
        <v>87</v>
      </c>
      <c r="C80" s="479"/>
      <c r="D80" s="480">
        <v>8</v>
      </c>
      <c r="E80" s="480"/>
      <c r="F80" s="480"/>
      <c r="G80" s="477">
        <v>3</v>
      </c>
      <c r="H80" s="478">
        <f t="shared" si="15"/>
        <v>90</v>
      </c>
      <c r="I80" s="354">
        <f t="shared" si="16"/>
        <v>4</v>
      </c>
      <c r="J80" s="383">
        <v>4</v>
      </c>
      <c r="K80" s="383"/>
      <c r="L80" s="481"/>
      <c r="M80" s="356">
        <f t="shared" si="17"/>
        <v>86</v>
      </c>
      <c r="N80" s="482"/>
      <c r="O80" s="975"/>
      <c r="P80" s="976"/>
      <c r="Q80" s="482"/>
      <c r="R80" s="975"/>
      <c r="S80" s="976"/>
      <c r="T80" s="362"/>
      <c r="U80" s="975"/>
      <c r="V80" s="976"/>
      <c r="W80" s="482"/>
      <c r="X80" s="984" t="s">
        <v>115</v>
      </c>
      <c r="Y80" s="976"/>
      <c r="Z80" s="984"/>
      <c r="AA80" s="985"/>
      <c r="AB80" s="976"/>
      <c r="AC80" s="106"/>
      <c r="AD80" s="106"/>
      <c r="AF80" s="107">
        <v>4</v>
      </c>
    </row>
    <row r="81" spans="1:32" s="107" customFormat="1" ht="18.75">
      <c r="A81" s="127" t="s">
        <v>188</v>
      </c>
      <c r="B81" s="484" t="s">
        <v>91</v>
      </c>
      <c r="C81" s="479"/>
      <c r="D81" s="480">
        <v>7</v>
      </c>
      <c r="E81" s="480"/>
      <c r="F81" s="480"/>
      <c r="G81" s="477">
        <v>3</v>
      </c>
      <c r="H81" s="478">
        <f t="shared" si="15"/>
        <v>90</v>
      </c>
      <c r="I81" s="354">
        <f t="shared" si="16"/>
        <v>4</v>
      </c>
      <c r="J81" s="383">
        <v>4</v>
      </c>
      <c r="K81" s="383"/>
      <c r="L81" s="481"/>
      <c r="M81" s="356">
        <f t="shared" si="17"/>
        <v>86</v>
      </c>
      <c r="N81" s="482"/>
      <c r="O81" s="975"/>
      <c r="P81" s="976"/>
      <c r="Q81" s="482"/>
      <c r="R81" s="975"/>
      <c r="S81" s="976"/>
      <c r="T81" s="362"/>
      <c r="U81" s="975"/>
      <c r="V81" s="976"/>
      <c r="W81" s="482" t="s">
        <v>115</v>
      </c>
      <c r="X81" s="975"/>
      <c r="Y81" s="976"/>
      <c r="Z81" s="984"/>
      <c r="AA81" s="985"/>
      <c r="AB81" s="976"/>
      <c r="AC81" s="106"/>
      <c r="AD81" s="106"/>
      <c r="AF81" s="107">
        <v>4</v>
      </c>
    </row>
    <row r="82" spans="1:32" s="107" customFormat="1" ht="18.75">
      <c r="A82" s="127" t="s">
        <v>189</v>
      </c>
      <c r="B82" s="358" t="s">
        <v>60</v>
      </c>
      <c r="C82" s="382"/>
      <c r="D82" s="770">
        <v>5</v>
      </c>
      <c r="E82" s="770"/>
      <c r="F82" s="383"/>
      <c r="G82" s="477">
        <v>3.5</v>
      </c>
      <c r="H82" s="478">
        <f t="shared" si="15"/>
        <v>105</v>
      </c>
      <c r="I82" s="354">
        <f t="shared" si="16"/>
        <v>4</v>
      </c>
      <c r="J82" s="383">
        <v>4</v>
      </c>
      <c r="K82" s="383"/>
      <c r="L82" s="481"/>
      <c r="M82" s="356">
        <f t="shared" si="17"/>
        <v>101</v>
      </c>
      <c r="N82" s="362"/>
      <c r="O82" s="975"/>
      <c r="P82" s="976"/>
      <c r="Q82" s="362"/>
      <c r="R82" s="975"/>
      <c r="S82" s="976"/>
      <c r="T82" s="362" t="s">
        <v>115</v>
      </c>
      <c r="U82" s="975"/>
      <c r="V82" s="976"/>
      <c r="W82" s="461"/>
      <c r="X82" s="975"/>
      <c r="Y82" s="976"/>
      <c r="Z82" s="984"/>
      <c r="AA82" s="985"/>
      <c r="AB82" s="976"/>
      <c r="AC82" s="106"/>
      <c r="AD82" s="106"/>
      <c r="AF82" s="107">
        <v>3</v>
      </c>
    </row>
    <row r="83" spans="1:32" s="52" customFormat="1" ht="18.75">
      <c r="A83" s="127" t="s">
        <v>190</v>
      </c>
      <c r="B83" s="358" t="s">
        <v>70</v>
      </c>
      <c r="C83" s="359"/>
      <c r="D83" s="770">
        <v>7</v>
      </c>
      <c r="E83" s="770"/>
      <c r="F83" s="770"/>
      <c r="G83" s="485">
        <v>3.5</v>
      </c>
      <c r="H83" s="478">
        <f t="shared" si="15"/>
        <v>105</v>
      </c>
      <c r="I83" s="354">
        <f t="shared" si="16"/>
        <v>4</v>
      </c>
      <c r="J83" s="383">
        <v>4</v>
      </c>
      <c r="K83" s="383"/>
      <c r="L83" s="481"/>
      <c r="M83" s="356">
        <f t="shared" si="17"/>
        <v>101</v>
      </c>
      <c r="N83" s="362"/>
      <c r="O83" s="975"/>
      <c r="P83" s="976"/>
      <c r="Q83" s="362"/>
      <c r="R83" s="975"/>
      <c r="S83" s="976"/>
      <c r="T83" s="362"/>
      <c r="U83" s="975"/>
      <c r="V83" s="976"/>
      <c r="W83" s="362" t="s">
        <v>115</v>
      </c>
      <c r="X83" s="975"/>
      <c r="Y83" s="976"/>
      <c r="Z83" s="984"/>
      <c r="AA83" s="985"/>
      <c r="AB83" s="976"/>
      <c r="AC83" s="51"/>
      <c r="AD83" s="51"/>
      <c r="AF83" s="52">
        <v>4</v>
      </c>
    </row>
    <row r="84" spans="1:32" s="52" customFormat="1" ht="18.75">
      <c r="A84" s="127" t="s">
        <v>191</v>
      </c>
      <c r="B84" s="486" t="s">
        <v>55</v>
      </c>
      <c r="C84" s="359"/>
      <c r="D84" s="770">
        <v>8</v>
      </c>
      <c r="E84" s="770"/>
      <c r="F84" s="770"/>
      <c r="G84" s="485">
        <v>4</v>
      </c>
      <c r="H84" s="478">
        <f t="shared" si="15"/>
        <v>120</v>
      </c>
      <c r="I84" s="354">
        <v>8</v>
      </c>
      <c r="J84" s="805">
        <v>8</v>
      </c>
      <c r="K84" s="805"/>
      <c r="L84" s="820"/>
      <c r="M84" s="819">
        <f t="shared" si="17"/>
        <v>112</v>
      </c>
      <c r="N84" s="798"/>
      <c r="O84" s="986"/>
      <c r="P84" s="987"/>
      <c r="Q84" s="798"/>
      <c r="R84" s="986"/>
      <c r="S84" s="987"/>
      <c r="T84" s="798"/>
      <c r="U84" s="986"/>
      <c r="V84" s="987"/>
      <c r="W84" s="798"/>
      <c r="X84" s="988" t="s">
        <v>207</v>
      </c>
      <c r="Y84" s="987"/>
      <c r="Z84" s="984"/>
      <c r="AA84" s="985"/>
      <c r="AB84" s="976"/>
      <c r="AC84" s="51"/>
      <c r="AD84" s="51"/>
      <c r="AF84" s="52">
        <v>4</v>
      </c>
    </row>
    <row r="85" spans="1:32" s="52" customFormat="1" ht="18.75">
      <c r="A85" s="127" t="s">
        <v>192</v>
      </c>
      <c r="B85" s="358" t="s">
        <v>51</v>
      </c>
      <c r="C85" s="359">
        <v>8</v>
      </c>
      <c r="D85" s="770"/>
      <c r="E85" s="770"/>
      <c r="F85" s="770"/>
      <c r="G85" s="485">
        <v>4</v>
      </c>
      <c r="H85" s="478">
        <f t="shared" si="15"/>
        <v>120</v>
      </c>
      <c r="I85" s="392">
        <v>8</v>
      </c>
      <c r="J85" s="415" t="s">
        <v>114</v>
      </c>
      <c r="K85" s="390"/>
      <c r="L85" s="415" t="s">
        <v>212</v>
      </c>
      <c r="M85" s="356">
        <f t="shared" si="17"/>
        <v>112</v>
      </c>
      <c r="N85" s="362"/>
      <c r="O85" s="975"/>
      <c r="P85" s="976"/>
      <c r="Q85" s="362"/>
      <c r="R85" s="975"/>
      <c r="S85" s="976"/>
      <c r="T85" s="362"/>
      <c r="U85" s="975"/>
      <c r="V85" s="976"/>
      <c r="W85" s="362"/>
      <c r="X85" s="984" t="s">
        <v>207</v>
      </c>
      <c r="Y85" s="976"/>
      <c r="Z85" s="984"/>
      <c r="AA85" s="985"/>
      <c r="AB85" s="976"/>
      <c r="AC85" s="51"/>
      <c r="AD85" s="51"/>
      <c r="AF85" s="52">
        <v>4</v>
      </c>
    </row>
    <row r="86" spans="1:32" s="52" customFormat="1" ht="18.75">
      <c r="A86" s="127" t="s">
        <v>193</v>
      </c>
      <c r="B86" s="358" t="s">
        <v>79</v>
      </c>
      <c r="C86" s="359"/>
      <c r="D86" s="487">
        <v>5</v>
      </c>
      <c r="E86" s="487"/>
      <c r="F86" s="770"/>
      <c r="G86" s="488">
        <v>3</v>
      </c>
      <c r="H86" s="478">
        <f t="shared" si="15"/>
        <v>90</v>
      </c>
      <c r="I86" s="354">
        <v>4</v>
      </c>
      <c r="J86" s="470">
        <v>4</v>
      </c>
      <c r="K86" s="383"/>
      <c r="L86" s="481"/>
      <c r="M86" s="356">
        <f t="shared" si="17"/>
        <v>86</v>
      </c>
      <c r="N86" s="362"/>
      <c r="O86" s="975"/>
      <c r="P86" s="976"/>
      <c r="Q86" s="362"/>
      <c r="R86" s="975"/>
      <c r="S86" s="976"/>
      <c r="T86" s="362" t="s">
        <v>115</v>
      </c>
      <c r="U86" s="975"/>
      <c r="V86" s="976"/>
      <c r="W86" s="362"/>
      <c r="X86" s="975"/>
      <c r="Y86" s="976"/>
      <c r="Z86" s="984"/>
      <c r="AA86" s="985"/>
      <c r="AB86" s="976"/>
      <c r="AC86" s="51"/>
      <c r="AD86" s="51"/>
      <c r="AF86" s="52">
        <v>3</v>
      </c>
    </row>
    <row r="87" spans="1:32" s="52" customFormat="1" ht="31.5">
      <c r="A87" s="127" t="s">
        <v>194</v>
      </c>
      <c r="B87" s="486" t="s">
        <v>69</v>
      </c>
      <c r="C87" s="359"/>
      <c r="D87" s="770">
        <v>7</v>
      </c>
      <c r="E87" s="770"/>
      <c r="F87" s="770"/>
      <c r="G87" s="485">
        <v>4</v>
      </c>
      <c r="H87" s="478">
        <f t="shared" si="15"/>
        <v>120</v>
      </c>
      <c r="I87" s="354">
        <f t="shared" si="16"/>
        <v>4</v>
      </c>
      <c r="J87" s="383">
        <v>4</v>
      </c>
      <c r="K87" s="383"/>
      <c r="L87" s="481"/>
      <c r="M87" s="356">
        <f t="shared" si="17"/>
        <v>116</v>
      </c>
      <c r="N87" s="362"/>
      <c r="O87" s="975"/>
      <c r="P87" s="976"/>
      <c r="Q87" s="362"/>
      <c r="R87" s="975"/>
      <c r="S87" s="976"/>
      <c r="T87" s="362"/>
      <c r="U87" s="975"/>
      <c r="V87" s="976"/>
      <c r="W87" s="362" t="s">
        <v>115</v>
      </c>
      <c r="X87" s="975"/>
      <c r="Y87" s="976"/>
      <c r="Z87" s="984"/>
      <c r="AA87" s="985"/>
      <c r="AB87" s="976"/>
      <c r="AC87" s="51"/>
      <c r="AD87" s="51"/>
      <c r="AF87" s="52">
        <v>4</v>
      </c>
    </row>
    <row r="88" spans="1:30" s="52" customFormat="1" ht="18.75">
      <c r="A88" s="155" t="s">
        <v>195</v>
      </c>
      <c r="B88" s="489" t="s">
        <v>52</v>
      </c>
      <c r="C88" s="359"/>
      <c r="D88" s="770"/>
      <c r="E88" s="770"/>
      <c r="F88" s="770"/>
      <c r="G88" s="485">
        <f>G89+G90</f>
        <v>4.5</v>
      </c>
      <c r="H88" s="485">
        <f aca="true" t="shared" si="18" ref="H88:M88">H89+H90</f>
        <v>135</v>
      </c>
      <c r="I88" s="485">
        <f t="shared" si="18"/>
        <v>12</v>
      </c>
      <c r="J88" s="485">
        <f t="shared" si="18"/>
        <v>8</v>
      </c>
      <c r="K88" s="485"/>
      <c r="L88" s="485">
        <f t="shared" si="18"/>
        <v>4</v>
      </c>
      <c r="M88" s="485">
        <f t="shared" si="18"/>
        <v>123</v>
      </c>
      <c r="N88" s="362"/>
      <c r="O88" s="975"/>
      <c r="P88" s="976"/>
      <c r="Q88" s="362"/>
      <c r="R88" s="975"/>
      <c r="S88" s="976"/>
      <c r="T88" s="362"/>
      <c r="U88" s="975"/>
      <c r="V88" s="976"/>
      <c r="W88" s="362"/>
      <c r="X88" s="975"/>
      <c r="Y88" s="976"/>
      <c r="Z88" s="984"/>
      <c r="AA88" s="985"/>
      <c r="AB88" s="976"/>
      <c r="AC88" s="51"/>
      <c r="AD88" s="51"/>
    </row>
    <row r="89" spans="1:32" s="52" customFormat="1" ht="18.75">
      <c r="A89" s="127" t="s">
        <v>196</v>
      </c>
      <c r="B89" s="358" t="s">
        <v>52</v>
      </c>
      <c r="C89" s="490">
        <v>7</v>
      </c>
      <c r="D89" s="487"/>
      <c r="E89" s="487"/>
      <c r="F89" s="487"/>
      <c r="G89" s="485">
        <v>3.5</v>
      </c>
      <c r="H89" s="478">
        <f t="shared" si="15"/>
        <v>105</v>
      </c>
      <c r="I89" s="354">
        <f t="shared" si="16"/>
        <v>8</v>
      </c>
      <c r="J89" s="383">
        <v>8</v>
      </c>
      <c r="K89" s="383"/>
      <c r="L89" s="481"/>
      <c r="M89" s="356">
        <f t="shared" si="17"/>
        <v>97</v>
      </c>
      <c r="N89" s="362"/>
      <c r="O89" s="975"/>
      <c r="P89" s="976"/>
      <c r="Q89" s="362"/>
      <c r="R89" s="975"/>
      <c r="S89" s="976"/>
      <c r="T89" s="362"/>
      <c r="U89" s="975"/>
      <c r="V89" s="976"/>
      <c r="W89" s="362" t="s">
        <v>207</v>
      </c>
      <c r="X89" s="975"/>
      <c r="Y89" s="976"/>
      <c r="Z89" s="984"/>
      <c r="AA89" s="985"/>
      <c r="AB89" s="976"/>
      <c r="AC89" s="51"/>
      <c r="AD89" s="51"/>
      <c r="AF89" s="52">
        <v>4</v>
      </c>
    </row>
    <row r="90" spans="1:32" s="52" customFormat="1" ht="18.75">
      <c r="A90" s="127" t="s">
        <v>197</v>
      </c>
      <c r="B90" s="358" t="s">
        <v>68</v>
      </c>
      <c r="C90" s="490"/>
      <c r="D90" s="487"/>
      <c r="E90" s="487"/>
      <c r="F90" s="487">
        <v>8</v>
      </c>
      <c r="G90" s="485">
        <v>1</v>
      </c>
      <c r="H90" s="478">
        <f t="shared" si="15"/>
        <v>30</v>
      </c>
      <c r="I90" s="354">
        <f t="shared" si="16"/>
        <v>4</v>
      </c>
      <c r="J90" s="770"/>
      <c r="K90" s="770"/>
      <c r="L90" s="773">
        <v>4</v>
      </c>
      <c r="M90" s="356">
        <f t="shared" si="17"/>
        <v>26</v>
      </c>
      <c r="N90" s="362"/>
      <c r="O90" s="975"/>
      <c r="P90" s="976"/>
      <c r="Q90" s="362"/>
      <c r="R90" s="975"/>
      <c r="S90" s="976"/>
      <c r="T90" s="362"/>
      <c r="U90" s="975"/>
      <c r="V90" s="976"/>
      <c r="W90" s="362"/>
      <c r="X90" s="984" t="s">
        <v>115</v>
      </c>
      <c r="Y90" s="976"/>
      <c r="Z90" s="984"/>
      <c r="AA90" s="985"/>
      <c r="AB90" s="976"/>
      <c r="AC90" s="51"/>
      <c r="AD90" s="51">
        <v>16</v>
      </c>
      <c r="AF90" s="52">
        <v>4</v>
      </c>
    </row>
    <row r="91" spans="1:32" s="107" customFormat="1" ht="19.5" thickBot="1">
      <c r="A91" s="127" t="s">
        <v>198</v>
      </c>
      <c r="B91" s="491" t="s">
        <v>247</v>
      </c>
      <c r="C91" s="492"/>
      <c r="D91" s="470">
        <v>8</v>
      </c>
      <c r="E91" s="470"/>
      <c r="F91" s="470"/>
      <c r="G91" s="488">
        <v>3</v>
      </c>
      <c r="H91" s="478">
        <f t="shared" si="15"/>
        <v>90</v>
      </c>
      <c r="I91" s="354">
        <f t="shared" si="16"/>
        <v>4</v>
      </c>
      <c r="J91" s="470">
        <v>4</v>
      </c>
      <c r="K91" s="470"/>
      <c r="L91" s="493"/>
      <c r="M91" s="356">
        <f t="shared" si="17"/>
        <v>86</v>
      </c>
      <c r="N91" s="387"/>
      <c r="O91" s="975"/>
      <c r="P91" s="976"/>
      <c r="Q91" s="387"/>
      <c r="R91" s="975"/>
      <c r="S91" s="976"/>
      <c r="T91" s="387"/>
      <c r="U91" s="975"/>
      <c r="V91" s="976"/>
      <c r="W91" s="387"/>
      <c r="X91" s="982" t="s">
        <v>115</v>
      </c>
      <c r="Y91" s="983"/>
      <c r="Z91" s="984"/>
      <c r="AA91" s="985"/>
      <c r="AB91" s="976"/>
      <c r="AC91" s="106"/>
      <c r="AD91" s="106">
        <v>24</v>
      </c>
      <c r="AF91" s="107">
        <v>4</v>
      </c>
    </row>
    <row r="92" spans="1:30" s="52" customFormat="1" ht="19.5" thickBot="1">
      <c r="A92" s="1043" t="s">
        <v>31</v>
      </c>
      <c r="B92" s="1044"/>
      <c r="C92" s="494"/>
      <c r="D92" s="495"/>
      <c r="E92" s="496"/>
      <c r="F92" s="497"/>
      <c r="G92" s="568">
        <f>SUM(G76:G91)-G88</f>
        <v>45.5</v>
      </c>
      <c r="H92" s="498">
        <f aca="true" t="shared" si="19" ref="H92:M92">SUM(H76:H91)-H88</f>
        <v>1365</v>
      </c>
      <c r="I92" s="498">
        <f t="shared" si="19"/>
        <v>72</v>
      </c>
      <c r="J92" s="498">
        <v>64</v>
      </c>
      <c r="K92" s="498">
        <f t="shared" si="19"/>
        <v>0</v>
      </c>
      <c r="L92" s="498">
        <v>8</v>
      </c>
      <c r="M92" s="498">
        <f t="shared" si="19"/>
        <v>1293</v>
      </c>
      <c r="N92" s="499">
        <f>SUM(N76:N91)</f>
        <v>0</v>
      </c>
      <c r="O92" s="977">
        <f>SUM(P76:P91)</f>
        <v>0</v>
      </c>
      <c r="P92" s="978"/>
      <c r="Q92" s="499">
        <f>SUM(Q76:Q91)</f>
        <v>0</v>
      </c>
      <c r="R92" s="977">
        <f>SUM(S76:S91)</f>
        <v>0</v>
      </c>
      <c r="S92" s="978"/>
      <c r="T92" s="499" t="s">
        <v>303</v>
      </c>
      <c r="U92" s="977">
        <f>SUM(V76:V91)</f>
        <v>0</v>
      </c>
      <c r="V92" s="978"/>
      <c r="W92" s="499" t="s">
        <v>220</v>
      </c>
      <c r="X92" s="977" t="s">
        <v>307</v>
      </c>
      <c r="Y92" s="978"/>
      <c r="Z92" s="977"/>
      <c r="AA92" s="1163"/>
      <c r="AB92" s="978"/>
      <c r="AC92" s="51"/>
      <c r="AD92" s="51">
        <v>32</v>
      </c>
    </row>
    <row r="93" spans="1:30" s="52" customFormat="1" ht="19.5" thickBot="1">
      <c r="A93" s="1061" t="s">
        <v>222</v>
      </c>
      <c r="B93" s="1062"/>
      <c r="C93" s="1062"/>
      <c r="D93" s="1062"/>
      <c r="E93" s="1062"/>
      <c r="F93" s="1062"/>
      <c r="G93" s="1062"/>
      <c r="H93" s="1062"/>
      <c r="I93" s="1062"/>
      <c r="J93" s="1062"/>
      <c r="K93" s="1062"/>
      <c r="L93" s="1062"/>
      <c r="M93" s="1062"/>
      <c r="N93" s="1062"/>
      <c r="O93" s="1062"/>
      <c r="P93" s="1062"/>
      <c r="Q93" s="1062"/>
      <c r="R93" s="1062"/>
      <c r="S93" s="1062"/>
      <c r="T93" s="1062"/>
      <c r="U93" s="1062"/>
      <c r="V93" s="1062"/>
      <c r="W93" s="1062"/>
      <c r="X93" s="1062"/>
      <c r="Y93" s="1062"/>
      <c r="Z93" s="1062"/>
      <c r="AA93" s="1063"/>
      <c r="AB93" s="500"/>
      <c r="AC93" s="51"/>
      <c r="AD93" s="51"/>
    </row>
    <row r="94" spans="1:30" s="52" customFormat="1" ht="18.75">
      <c r="A94" s="267">
        <v>1</v>
      </c>
      <c r="B94" s="604" t="s">
        <v>17</v>
      </c>
      <c r="C94" s="502"/>
      <c r="D94" s="503">
        <v>9</v>
      </c>
      <c r="E94" s="503"/>
      <c r="F94" s="503"/>
      <c r="G94" s="504">
        <v>16.5</v>
      </c>
      <c r="H94" s="504">
        <f>G94*30</f>
        <v>495</v>
      </c>
      <c r="I94" s="354">
        <f>SUM(J94:L94)</f>
        <v>0</v>
      </c>
      <c r="J94" s="504"/>
      <c r="K94" s="504"/>
      <c r="L94" s="504"/>
      <c r="M94" s="605"/>
      <c r="N94" s="606"/>
      <c r="O94" s="973"/>
      <c r="P94" s="974"/>
      <c r="Q94" s="606"/>
      <c r="R94" s="973"/>
      <c r="S94" s="974"/>
      <c r="T94" s="606"/>
      <c r="U94" s="973"/>
      <c r="V94" s="974"/>
      <c r="W94" s="606"/>
      <c r="X94" s="973"/>
      <c r="Y94" s="981"/>
      <c r="Z94" s="1164"/>
      <c r="AA94" s="1164"/>
      <c r="AB94" s="1165"/>
      <c r="AC94" s="51"/>
      <c r="AD94" s="51"/>
    </row>
    <row r="95" spans="1:30" s="52" customFormat="1" ht="19.5" thickBot="1">
      <c r="A95" s="272">
        <v>2</v>
      </c>
      <c r="B95" s="507" t="s">
        <v>223</v>
      </c>
      <c r="C95" s="508">
        <v>9</v>
      </c>
      <c r="D95" s="509"/>
      <c r="E95" s="509"/>
      <c r="F95" s="509"/>
      <c r="G95" s="510">
        <v>3</v>
      </c>
      <c r="H95" s="504">
        <f>G95*30</f>
        <v>90</v>
      </c>
      <c r="I95" s="354">
        <f>SUM(J95:L95)</f>
        <v>0</v>
      </c>
      <c r="J95" s="510"/>
      <c r="K95" s="510"/>
      <c r="L95" s="510"/>
      <c r="M95" s="511"/>
      <c r="N95" s="512"/>
      <c r="O95" s="975"/>
      <c r="P95" s="976"/>
      <c r="Q95" s="512"/>
      <c r="R95" s="975"/>
      <c r="S95" s="976"/>
      <c r="T95" s="512"/>
      <c r="U95" s="975"/>
      <c r="V95" s="976"/>
      <c r="W95" s="512"/>
      <c r="X95" s="975"/>
      <c r="Y95" s="976"/>
      <c r="Z95" s="1166"/>
      <c r="AA95" s="1167"/>
      <c r="AB95" s="1168"/>
      <c r="AC95" s="51"/>
      <c r="AD95" s="51"/>
    </row>
    <row r="96" spans="1:30" s="52" customFormat="1" ht="19.5" thickBot="1">
      <c r="A96" s="173"/>
      <c r="B96" s="513" t="s">
        <v>31</v>
      </c>
      <c r="C96" s="514"/>
      <c r="D96" s="515"/>
      <c r="E96" s="515"/>
      <c r="F96" s="515"/>
      <c r="G96" s="516">
        <f>SUM(G94:G95)</f>
        <v>19.5</v>
      </c>
      <c r="H96" s="516">
        <f aca="true" t="shared" si="20" ref="H96:W96">SUM(H94:H95)</f>
        <v>585</v>
      </c>
      <c r="I96" s="516">
        <f t="shared" si="20"/>
        <v>0</v>
      </c>
      <c r="J96" s="516">
        <f t="shared" si="20"/>
        <v>0</v>
      </c>
      <c r="K96" s="516">
        <f t="shared" si="20"/>
        <v>0</v>
      </c>
      <c r="L96" s="516">
        <f t="shared" si="20"/>
        <v>0</v>
      </c>
      <c r="M96" s="516">
        <f t="shared" si="20"/>
        <v>0</v>
      </c>
      <c r="N96" s="499">
        <f t="shared" si="20"/>
        <v>0</v>
      </c>
      <c r="O96" s="977">
        <f>SUM(P94:P95)</f>
        <v>0</v>
      </c>
      <c r="P96" s="978"/>
      <c r="Q96" s="499">
        <f t="shared" si="20"/>
        <v>0</v>
      </c>
      <c r="R96" s="977">
        <f>SUM(S94:S95)</f>
        <v>0</v>
      </c>
      <c r="S96" s="978"/>
      <c r="T96" s="499">
        <f t="shared" si="20"/>
        <v>0</v>
      </c>
      <c r="U96" s="977">
        <f>SUM(V94:V95)</f>
        <v>0</v>
      </c>
      <c r="V96" s="978"/>
      <c r="W96" s="499">
        <f t="shared" si="20"/>
        <v>0</v>
      </c>
      <c r="X96" s="977">
        <f>SUM(Y94:Y95)</f>
        <v>0</v>
      </c>
      <c r="Y96" s="978"/>
      <c r="Z96" s="977"/>
      <c r="AA96" s="1163"/>
      <c r="AB96" s="978"/>
      <c r="AC96" s="51"/>
      <c r="AD96" s="51"/>
    </row>
    <row r="97" spans="1:30" s="52" customFormat="1" ht="19.5" thickBot="1">
      <c r="A97" s="173"/>
      <c r="B97" s="765" t="s">
        <v>77</v>
      </c>
      <c r="C97" s="517"/>
      <c r="D97" s="515"/>
      <c r="E97" s="515"/>
      <c r="F97" s="515"/>
      <c r="G97" s="516">
        <f>G22+G39+G73+G92+G96</f>
        <v>240</v>
      </c>
      <c r="H97" s="516">
        <f aca="true" t="shared" si="21" ref="H97:M97">H22+H39+H73+H92+H96</f>
        <v>7200</v>
      </c>
      <c r="I97" s="516">
        <f t="shared" si="21"/>
        <v>424</v>
      </c>
      <c r="J97" s="516">
        <f t="shared" si="21"/>
        <v>306</v>
      </c>
      <c r="K97" s="516">
        <f t="shared" si="21"/>
        <v>12</v>
      </c>
      <c r="L97" s="516">
        <f t="shared" si="21"/>
        <v>106</v>
      </c>
      <c r="M97" s="516">
        <f t="shared" si="21"/>
        <v>6191</v>
      </c>
      <c r="N97" s="499" t="s">
        <v>235</v>
      </c>
      <c r="O97" s="977" t="s">
        <v>294</v>
      </c>
      <c r="P97" s="978"/>
      <c r="Q97" s="499" t="s">
        <v>311</v>
      </c>
      <c r="R97" s="977" t="s">
        <v>312</v>
      </c>
      <c r="S97" s="978"/>
      <c r="T97" s="499" t="s">
        <v>311</v>
      </c>
      <c r="U97" s="977" t="s">
        <v>306</v>
      </c>
      <c r="V97" s="978"/>
      <c r="W97" s="499" t="s">
        <v>313</v>
      </c>
      <c r="X97" s="977" t="s">
        <v>314</v>
      </c>
      <c r="Y97" s="978"/>
      <c r="Z97" s="977"/>
      <c r="AA97" s="1163"/>
      <c r="AB97" s="978"/>
      <c r="AC97" s="51"/>
      <c r="AD97" s="51" t="s">
        <v>302</v>
      </c>
    </row>
    <row r="98" spans="1:30" s="180" customFormat="1" ht="19.5" thickBot="1">
      <c r="A98" s="1075" t="s">
        <v>27</v>
      </c>
      <c r="B98" s="1076"/>
      <c r="C98" s="1076"/>
      <c r="D98" s="1076"/>
      <c r="E98" s="1076"/>
      <c r="F98" s="1076"/>
      <c r="G98" s="1076"/>
      <c r="H98" s="1076"/>
      <c r="I98" s="1076"/>
      <c r="J98" s="1076"/>
      <c r="K98" s="1076"/>
      <c r="L98" s="1076"/>
      <c r="M98" s="1077"/>
      <c r="N98" s="821" t="str">
        <f>N97</f>
        <v>44/4</v>
      </c>
      <c r="O98" s="979" t="str">
        <f>O97</f>
        <v>40/4</v>
      </c>
      <c r="P98" s="980"/>
      <c r="Q98" s="821" t="str">
        <f aca="true" t="shared" si="22" ref="Q98:W98">Q97</f>
        <v>56/0</v>
      </c>
      <c r="R98" s="979" t="str">
        <f>R97</f>
        <v>44/0</v>
      </c>
      <c r="S98" s="980"/>
      <c r="T98" s="821" t="str">
        <f t="shared" si="22"/>
        <v>56/0</v>
      </c>
      <c r="U98" s="979" t="str">
        <f>U97</f>
        <v>56/8</v>
      </c>
      <c r="V98" s="980"/>
      <c r="W98" s="821" t="str">
        <f t="shared" si="22"/>
        <v>60/0</v>
      </c>
      <c r="X98" s="979" t="str">
        <f>X97</f>
        <v>52/0</v>
      </c>
      <c r="Y98" s="980"/>
      <c r="Z98" s="1169"/>
      <c r="AA98" s="1170"/>
      <c r="AB98" s="1171"/>
      <c r="AC98" s="85" t="s">
        <v>298</v>
      </c>
      <c r="AD98" s="673">
        <f>AD12+AD29+AD44+AD76</f>
        <v>43.5</v>
      </c>
    </row>
    <row r="99" spans="1:30" s="52" customFormat="1" ht="18.75">
      <c r="A99" s="1056" t="s">
        <v>28</v>
      </c>
      <c r="B99" s="1057"/>
      <c r="C99" s="1057"/>
      <c r="D99" s="1057"/>
      <c r="E99" s="1057"/>
      <c r="F99" s="1057"/>
      <c r="G99" s="1057"/>
      <c r="H99" s="1057"/>
      <c r="I99" s="1057"/>
      <c r="J99" s="1057"/>
      <c r="K99" s="1057"/>
      <c r="L99" s="1057"/>
      <c r="M99" s="1058"/>
      <c r="N99" s="764">
        <f>COUNTIF($C$11:$C$91,"=1")</f>
        <v>3</v>
      </c>
      <c r="O99" s="1059">
        <f>COUNTIF($C$11:$C$91,"=2")</f>
        <v>4</v>
      </c>
      <c r="P99" s="1060"/>
      <c r="Q99" s="764">
        <f>COUNTIF($C$11:$C$91,"=3")</f>
        <v>4</v>
      </c>
      <c r="R99" s="1059">
        <f>COUNTIF($C$11:$C$91,"=4")</f>
        <v>4</v>
      </c>
      <c r="S99" s="1060"/>
      <c r="T99" s="764">
        <f>COUNTIF($C$11:$C$91,"=5")</f>
        <v>3</v>
      </c>
      <c r="U99" s="1059">
        <f>COUNTIF($C$11:$C$91,"=6")</f>
        <v>4</v>
      </c>
      <c r="V99" s="1060"/>
      <c r="W99" s="764">
        <f>COUNTIF($C$11:$C$91,"=7")</f>
        <v>4</v>
      </c>
      <c r="X99" s="1059">
        <f>COUNTIF($C$11:$C$91,"=8")</f>
        <v>3</v>
      </c>
      <c r="Y99" s="1104"/>
      <c r="Z99" s="1172"/>
      <c r="AA99" s="1172"/>
      <c r="AB99" s="1172"/>
      <c r="AC99" s="85" t="s">
        <v>299</v>
      </c>
      <c r="AD99" s="673">
        <f>AD13+AD30+AD45+AD77</f>
        <v>53.5</v>
      </c>
    </row>
    <row r="100" spans="1:30" s="52" customFormat="1" ht="18.75">
      <c r="A100" s="1056" t="s">
        <v>29</v>
      </c>
      <c r="B100" s="1057"/>
      <c r="C100" s="1057"/>
      <c r="D100" s="1057"/>
      <c r="E100" s="1057"/>
      <c r="F100" s="1057"/>
      <c r="G100" s="1057"/>
      <c r="H100" s="1057"/>
      <c r="I100" s="1057"/>
      <c r="J100" s="1057"/>
      <c r="K100" s="1057"/>
      <c r="L100" s="1057"/>
      <c r="M100" s="1058"/>
      <c r="N100" s="763">
        <f>COUNTIF($D$11:$D$91,"=1")</f>
        <v>2</v>
      </c>
      <c r="O100" s="1054">
        <f>COUNTIF($D$11:$D$91,"=2")</f>
        <v>0</v>
      </c>
      <c r="P100" s="1055"/>
      <c r="Q100" s="763">
        <f>COUNTIF($D$11:$D$91,"=3")</f>
        <v>3</v>
      </c>
      <c r="R100" s="1054">
        <f>COUNTIF($D$11:$D$91,"=4")</f>
        <v>1</v>
      </c>
      <c r="S100" s="1055"/>
      <c r="T100" s="763">
        <f>COUNTIF($D$11:$D$91,"=5")</f>
        <v>4</v>
      </c>
      <c r="U100" s="1054">
        <f>COUNTIF($D$11:$D$91,"=6")</f>
        <v>3</v>
      </c>
      <c r="V100" s="1055"/>
      <c r="W100" s="763">
        <f>COUNTIF($D$11:$D$91,"=7")</f>
        <v>6</v>
      </c>
      <c r="X100" s="1054">
        <f>COUNTIF($D$11:$D$91,"=8")</f>
        <v>5</v>
      </c>
      <c r="Y100" s="1081"/>
      <c r="Z100" s="1172"/>
      <c r="AA100" s="1172"/>
      <c r="AB100" s="1172"/>
      <c r="AC100" s="85" t="s">
        <v>300</v>
      </c>
      <c r="AD100" s="673">
        <f>AD14+AD31+AD46+AD78</f>
        <v>59.5</v>
      </c>
    </row>
    <row r="101" spans="1:30" s="52" customFormat="1" ht="18.75">
      <c r="A101" s="1056" t="s">
        <v>30</v>
      </c>
      <c r="B101" s="1057"/>
      <c r="C101" s="1057"/>
      <c r="D101" s="1057"/>
      <c r="E101" s="1057"/>
      <c r="F101" s="1057"/>
      <c r="G101" s="1057"/>
      <c r="H101" s="1057"/>
      <c r="I101" s="1057"/>
      <c r="J101" s="1057"/>
      <c r="K101" s="1057"/>
      <c r="L101" s="1057"/>
      <c r="M101" s="1058"/>
      <c r="N101" s="766">
        <f>COUNTIF($F$11:$F$91,"=1")</f>
        <v>0</v>
      </c>
      <c r="O101" s="1082">
        <f>COUNTIF($F$11:$F$91,"=2")</f>
        <v>0</v>
      </c>
      <c r="P101" s="1086"/>
      <c r="Q101" s="766">
        <f>COUNTIF($F$11:$F$91,"=3")</f>
        <v>1</v>
      </c>
      <c r="R101" s="1082">
        <f>COUNTIF($F$11:$F$91,"=4")</f>
        <v>0</v>
      </c>
      <c r="S101" s="1086"/>
      <c r="T101" s="766">
        <f>COUNTIF($F$11:$F$91,"=5")</f>
        <v>2</v>
      </c>
      <c r="U101" s="1082">
        <f>COUNTIF($F$11:$F$91,"=6")</f>
        <v>1</v>
      </c>
      <c r="V101" s="1086"/>
      <c r="W101" s="766">
        <f>COUNTIF($F$11:$F$91,"=7")</f>
        <v>1</v>
      </c>
      <c r="X101" s="1082">
        <f>COUNTIF($F$11:$F$91,"=8")</f>
        <v>2</v>
      </c>
      <c r="Y101" s="1083"/>
      <c r="Z101" s="1162"/>
      <c r="AA101" s="1162"/>
      <c r="AB101" s="1162"/>
      <c r="AC101" s="85" t="s">
        <v>301</v>
      </c>
      <c r="AD101" s="673">
        <f>AD15+AD32+AD47+AD79</f>
        <v>64</v>
      </c>
    </row>
    <row r="102" spans="1:30" s="52" customFormat="1" ht="19.5" thickBot="1">
      <c r="A102" s="1118" t="s">
        <v>47</v>
      </c>
      <c r="B102" s="1119"/>
      <c r="C102" s="1119"/>
      <c r="D102" s="1119"/>
      <c r="E102" s="1119"/>
      <c r="F102" s="1119"/>
      <c r="G102" s="1119"/>
      <c r="H102" s="1119"/>
      <c r="I102" s="1119"/>
      <c r="J102" s="1119"/>
      <c r="K102" s="1119"/>
      <c r="L102" s="1119"/>
      <c r="M102" s="1120"/>
      <c r="N102" s="767"/>
      <c r="O102" s="1084"/>
      <c r="P102" s="1105"/>
      <c r="Q102" s="767"/>
      <c r="R102" s="1084"/>
      <c r="S102" s="1105"/>
      <c r="T102" s="767"/>
      <c r="U102" s="1084"/>
      <c r="V102" s="1105"/>
      <c r="W102" s="767"/>
      <c r="X102" s="1084"/>
      <c r="Y102" s="1085"/>
      <c r="Z102" s="1162"/>
      <c r="AA102" s="1162"/>
      <c r="AB102" s="1162"/>
      <c r="AC102" s="51"/>
      <c r="AD102" s="673">
        <f>G96</f>
        <v>19.5</v>
      </c>
    </row>
    <row r="103" spans="1:30" s="52" customFormat="1" ht="18.75" customHeight="1">
      <c r="A103" s="1112" t="s">
        <v>62</v>
      </c>
      <c r="B103" s="1113"/>
      <c r="C103" s="1113"/>
      <c r="D103" s="1113"/>
      <c r="E103" s="1113"/>
      <c r="F103" s="1113"/>
      <c r="G103" s="1113"/>
      <c r="H103" s="1113"/>
      <c r="I103" s="1113"/>
      <c r="J103" s="1113"/>
      <c r="K103" s="1113"/>
      <c r="L103" s="1113"/>
      <c r="M103" s="1114"/>
      <c r="N103" s="1123" t="s">
        <v>308</v>
      </c>
      <c r="O103" s="1124"/>
      <c r="P103" s="1125"/>
      <c r="Q103" s="1123" t="s">
        <v>309</v>
      </c>
      <c r="R103" s="1124"/>
      <c r="S103" s="1125"/>
      <c r="T103" s="1123" t="s">
        <v>310</v>
      </c>
      <c r="U103" s="1124"/>
      <c r="V103" s="1125"/>
      <c r="W103" s="1123" t="s">
        <v>283</v>
      </c>
      <c r="X103" s="1124"/>
      <c r="Y103" s="1125"/>
      <c r="Z103" s="1133"/>
      <c r="AA103" s="1133"/>
      <c r="AB103" s="1133"/>
      <c r="AC103" s="51"/>
      <c r="AD103" s="51"/>
    </row>
    <row r="104" spans="1:30" s="52" customFormat="1" ht="18.75">
      <c r="A104" s="1129"/>
      <c r="B104" s="1130"/>
      <c r="C104" s="1130"/>
      <c r="D104" s="1130"/>
      <c r="E104" s="1130"/>
      <c r="F104" s="1130"/>
      <c r="G104" s="1130"/>
      <c r="H104" s="1130"/>
      <c r="I104" s="1130"/>
      <c r="J104" s="1130"/>
      <c r="K104" s="1130"/>
      <c r="L104" s="1130"/>
      <c r="M104" s="1130"/>
      <c r="N104" s="1126">
        <f>AD98</f>
        <v>43.5</v>
      </c>
      <c r="O104" s="1127"/>
      <c r="P104" s="1128"/>
      <c r="Q104" s="1096">
        <f>AD99</f>
        <v>53.5</v>
      </c>
      <c r="R104" s="1097"/>
      <c r="S104" s="1098"/>
      <c r="T104" s="1096">
        <f>AD100</f>
        <v>59.5</v>
      </c>
      <c r="U104" s="1097"/>
      <c r="V104" s="1098"/>
      <c r="W104" s="1096">
        <f>AD101</f>
        <v>64</v>
      </c>
      <c r="X104" s="1097"/>
      <c r="Y104" s="1098"/>
      <c r="Z104" s="1134">
        <f>G96</f>
        <v>19.5</v>
      </c>
      <c r="AA104" s="1134"/>
      <c r="AB104" s="1134"/>
      <c r="AC104" s="51"/>
      <c r="AD104" s="51"/>
    </row>
    <row r="105" spans="1:30" s="52" customFormat="1" ht="19.5" thickBot="1">
      <c r="A105" s="1131"/>
      <c r="B105" s="1132"/>
      <c r="C105" s="1132"/>
      <c r="D105" s="1132"/>
      <c r="E105" s="769"/>
      <c r="F105" s="1122"/>
      <c r="G105" s="1122"/>
      <c r="H105" s="1122"/>
      <c r="I105" s="1122"/>
      <c r="J105" s="1122"/>
      <c r="K105" s="1122"/>
      <c r="L105" s="1122"/>
      <c r="M105" s="1122"/>
      <c r="N105" s="1121">
        <f>N104+Q104+T104+W104+Z104</f>
        <v>240</v>
      </c>
      <c r="O105" s="1121"/>
      <c r="P105" s="1121"/>
      <c r="Q105" s="1121"/>
      <c r="R105" s="1121"/>
      <c r="S105" s="1121"/>
      <c r="T105" s="1121"/>
      <c r="U105" s="1121"/>
      <c r="V105" s="1121"/>
      <c r="W105" s="1121"/>
      <c r="X105" s="1121"/>
      <c r="Y105" s="1121"/>
      <c r="Z105" s="1121"/>
      <c r="AA105" s="1121"/>
      <c r="AB105" s="1121"/>
      <c r="AC105" s="51"/>
      <c r="AD105" s="51"/>
    </row>
    <row r="106" spans="2:27" ht="18">
      <c r="B106" s="528"/>
      <c r="C106" s="569"/>
      <c r="D106" s="569"/>
      <c r="E106" s="569"/>
      <c r="F106" s="570"/>
      <c r="G106" s="570"/>
      <c r="H106" s="532"/>
      <c r="I106" s="532"/>
      <c r="J106" s="532"/>
      <c r="K106" s="532"/>
      <c r="L106" s="533"/>
      <c r="M106" s="527"/>
      <c r="N106" s="527"/>
      <c r="O106" s="527"/>
      <c r="P106" s="527"/>
      <c r="Q106" s="527"/>
      <c r="R106" s="527"/>
      <c r="S106" s="527"/>
      <c r="T106" s="527"/>
      <c r="U106" s="527"/>
      <c r="V106" s="527"/>
      <c r="W106" s="527"/>
      <c r="X106" s="527"/>
      <c r="Y106" s="527"/>
      <c r="Z106" s="527"/>
      <c r="AA106" s="527"/>
    </row>
    <row r="107" spans="2:27" ht="18">
      <c r="B107" s="528"/>
      <c r="C107" s="569"/>
      <c r="D107" s="569"/>
      <c r="E107" s="569"/>
      <c r="F107" s="570"/>
      <c r="G107" s="570"/>
      <c r="H107" s="532"/>
      <c r="I107" s="532"/>
      <c r="J107" s="532"/>
      <c r="K107" s="532"/>
      <c r="L107" s="533"/>
      <c r="M107" s="527"/>
      <c r="N107" s="527"/>
      <c r="O107" s="527"/>
      <c r="P107" s="527"/>
      <c r="Q107" s="527"/>
      <c r="R107" s="527"/>
      <c r="S107" s="527"/>
      <c r="T107" s="527"/>
      <c r="U107" s="527"/>
      <c r="V107" s="527"/>
      <c r="W107" s="527"/>
      <c r="X107" s="527"/>
      <c r="Y107" s="527"/>
      <c r="Z107" s="527"/>
      <c r="AA107" s="527"/>
    </row>
    <row r="108" spans="2:27" ht="18.75">
      <c r="B108" s="822" t="s">
        <v>315</v>
      </c>
      <c r="C108" s="972"/>
      <c r="D108" s="972"/>
      <c r="E108" s="972"/>
      <c r="F108" s="972"/>
      <c r="G108" s="972"/>
      <c r="H108" s="823"/>
      <c r="I108" s="972" t="s">
        <v>316</v>
      </c>
      <c r="J108" s="972"/>
      <c r="K108" s="972"/>
      <c r="L108" s="533"/>
      <c r="M108" s="527"/>
      <c r="N108" s="527"/>
      <c r="O108" s="527"/>
      <c r="P108" s="527"/>
      <c r="Q108" s="527"/>
      <c r="R108" s="527"/>
      <c r="S108" s="527"/>
      <c r="T108" s="527"/>
      <c r="U108" s="527"/>
      <c r="V108" s="527"/>
      <c r="W108" s="527"/>
      <c r="X108" s="527"/>
      <c r="Y108" s="527"/>
      <c r="Z108" s="527"/>
      <c r="AA108" s="527"/>
    </row>
    <row r="109" spans="2:27" ht="18.75">
      <c r="B109" s="824"/>
      <c r="C109" s="824"/>
      <c r="D109" s="824"/>
      <c r="E109" s="824"/>
      <c r="F109" s="824"/>
      <c r="G109" s="824"/>
      <c r="H109" s="824"/>
      <c r="I109" s="824"/>
      <c r="J109" s="824"/>
      <c r="K109" s="824"/>
      <c r="L109" s="533"/>
      <c r="M109" s="527"/>
      <c r="N109" s="527"/>
      <c r="O109" s="527"/>
      <c r="P109" s="527"/>
      <c r="Q109" s="527"/>
      <c r="R109" s="527"/>
      <c r="S109" s="527"/>
      <c r="T109" s="527"/>
      <c r="U109" s="527"/>
      <c r="V109" s="527"/>
      <c r="W109" s="527"/>
      <c r="X109" s="527"/>
      <c r="Y109" s="527"/>
      <c r="Z109" s="527"/>
      <c r="AA109" s="527"/>
    </row>
    <row r="110" spans="2:27" ht="18.75">
      <c r="B110" s="822" t="s">
        <v>317</v>
      </c>
      <c r="C110" s="972"/>
      <c r="D110" s="972"/>
      <c r="E110" s="972"/>
      <c r="F110" s="972"/>
      <c r="G110" s="972"/>
      <c r="H110" s="823"/>
      <c r="I110" s="972" t="s">
        <v>318</v>
      </c>
      <c r="J110" s="972"/>
      <c r="K110" s="972"/>
      <c r="L110" s="533"/>
      <c r="M110" s="527"/>
      <c r="N110" s="527"/>
      <c r="O110" s="527"/>
      <c r="P110" s="527"/>
      <c r="Q110" s="527"/>
      <c r="R110" s="527"/>
      <c r="S110" s="527"/>
      <c r="T110" s="527"/>
      <c r="U110" s="527"/>
      <c r="V110" s="527"/>
      <c r="W110" s="527"/>
      <c r="X110" s="527"/>
      <c r="Y110" s="527"/>
      <c r="Z110" s="527"/>
      <c r="AA110" s="527"/>
    </row>
    <row r="111" spans="1:28" ht="18">
      <c r="A111" s="205"/>
      <c r="B111" s="535"/>
      <c r="C111" s="571"/>
      <c r="D111" s="569"/>
      <c r="E111" s="569"/>
      <c r="F111" s="569"/>
      <c r="G111" s="570"/>
      <c r="H111" s="532"/>
      <c r="I111" s="532"/>
      <c r="J111" s="532"/>
      <c r="K111" s="532"/>
      <c r="L111" s="532"/>
      <c r="M111" s="533"/>
      <c r="N111" s="527"/>
      <c r="O111" s="527"/>
      <c r="P111" s="527"/>
      <c r="Q111" s="527"/>
      <c r="R111" s="527"/>
      <c r="S111" s="527"/>
      <c r="T111" s="527"/>
      <c r="U111" s="527"/>
      <c r="V111" s="527"/>
      <c r="W111" s="527"/>
      <c r="X111" s="527"/>
      <c r="Y111" s="527"/>
      <c r="Z111" s="527"/>
      <c r="AA111" s="527"/>
      <c r="AB111" s="536"/>
    </row>
    <row r="112" spans="2:27" ht="18">
      <c r="B112" s="528"/>
      <c r="C112" s="529"/>
      <c r="D112" s="529"/>
      <c r="E112" s="529"/>
      <c r="F112" s="530"/>
      <c r="G112" s="531"/>
      <c r="H112" s="532"/>
      <c r="I112" s="532"/>
      <c r="J112" s="532"/>
      <c r="K112" s="532"/>
      <c r="L112" s="533"/>
      <c r="M112" s="527"/>
      <c r="N112" s="527"/>
      <c r="O112" s="527"/>
      <c r="P112" s="527"/>
      <c r="Q112" s="527"/>
      <c r="R112" s="527"/>
      <c r="S112" s="527"/>
      <c r="T112" s="527"/>
      <c r="U112" s="527"/>
      <c r="V112" s="527"/>
      <c r="W112" s="527"/>
      <c r="X112" s="527"/>
      <c r="Y112" s="527"/>
      <c r="Z112" s="527"/>
      <c r="AA112" s="527"/>
    </row>
    <row r="113" spans="2:27" ht="18">
      <c r="B113" s="528"/>
      <c r="C113" s="529"/>
      <c r="D113" s="529"/>
      <c r="E113" s="529"/>
      <c r="F113" s="530"/>
      <c r="G113" s="531"/>
      <c r="H113" s="532"/>
      <c r="I113" s="532"/>
      <c r="J113" s="532"/>
      <c r="K113" s="532"/>
      <c r="L113" s="533"/>
      <c r="M113" s="527"/>
      <c r="N113" s="527"/>
      <c r="O113" s="527"/>
      <c r="P113" s="527"/>
      <c r="Q113" s="527"/>
      <c r="R113" s="527"/>
      <c r="S113" s="527"/>
      <c r="T113" s="527"/>
      <c r="U113" s="527"/>
      <c r="V113" s="527"/>
      <c r="W113" s="527"/>
      <c r="X113" s="527"/>
      <c r="Y113" s="527"/>
      <c r="Z113" s="527"/>
      <c r="AA113" s="527"/>
    </row>
    <row r="114" spans="2:26" ht="18">
      <c r="B114" s="528"/>
      <c r="C114" s="529"/>
      <c r="D114" s="529"/>
      <c r="E114" s="529"/>
      <c r="F114" s="530"/>
      <c r="G114" s="531"/>
      <c r="H114" s="532"/>
      <c r="I114" s="532"/>
      <c r="J114" s="532"/>
      <c r="K114" s="532"/>
      <c r="L114" s="533"/>
      <c r="M114" s="527"/>
      <c r="N114" s="527"/>
      <c r="O114" s="527"/>
      <c r="P114" s="527"/>
      <c r="Q114" s="527"/>
      <c r="R114" s="527"/>
      <c r="S114" s="527"/>
      <c r="T114" s="527"/>
      <c r="U114" s="527"/>
      <c r="V114" s="527"/>
      <c r="W114" s="527"/>
      <c r="X114" s="527"/>
      <c r="Y114" s="527"/>
      <c r="Z114" s="527"/>
    </row>
  </sheetData>
  <sheetProtection/>
  <mergeCells count="503">
    <mergeCell ref="U18:V18"/>
    <mergeCell ref="U19:V19"/>
    <mergeCell ref="U20:V20"/>
    <mergeCell ref="U21:V21"/>
    <mergeCell ref="X18:Y18"/>
    <mergeCell ref="X19:Y19"/>
    <mergeCell ref="X20:Y20"/>
    <mergeCell ref="X21:Y21"/>
    <mergeCell ref="O18:P18"/>
    <mergeCell ref="O19:P19"/>
    <mergeCell ref="O20:P20"/>
    <mergeCell ref="O21:P21"/>
    <mergeCell ref="R18:S18"/>
    <mergeCell ref="R19:S19"/>
    <mergeCell ref="R20:S20"/>
    <mergeCell ref="R21:S21"/>
    <mergeCell ref="U22:V22"/>
    <mergeCell ref="O22:P22"/>
    <mergeCell ref="X22:Y22"/>
    <mergeCell ref="Z99:AB99"/>
    <mergeCell ref="Z100:AB100"/>
    <mergeCell ref="Z101:AB101"/>
    <mergeCell ref="Z86:AB86"/>
    <mergeCell ref="Z87:AB87"/>
    <mergeCell ref="Z88:AB88"/>
    <mergeCell ref="Z89:AB89"/>
    <mergeCell ref="Z102:AB102"/>
    <mergeCell ref="Z92:AB92"/>
    <mergeCell ref="Z94:AB94"/>
    <mergeCell ref="Z95:AB95"/>
    <mergeCell ref="Z96:AB96"/>
    <mergeCell ref="Z97:AB97"/>
    <mergeCell ref="Z98:AB98"/>
    <mergeCell ref="Z77:AB77"/>
    <mergeCell ref="Z78:AB78"/>
    <mergeCell ref="Z79:AB79"/>
    <mergeCell ref="Z80:AB80"/>
    <mergeCell ref="Z84:AB84"/>
    <mergeCell ref="Z85:AB85"/>
    <mergeCell ref="Z69:AB69"/>
    <mergeCell ref="Z70:AB70"/>
    <mergeCell ref="Z71:AB71"/>
    <mergeCell ref="Z72:AB72"/>
    <mergeCell ref="Z73:AB73"/>
    <mergeCell ref="Z76:AB76"/>
    <mergeCell ref="Z58:AB58"/>
    <mergeCell ref="Z59:AB59"/>
    <mergeCell ref="Z60:AB60"/>
    <mergeCell ref="Z61:AB61"/>
    <mergeCell ref="Z67:AB67"/>
    <mergeCell ref="Z68:AB68"/>
    <mergeCell ref="Z52:AB52"/>
    <mergeCell ref="Z53:AB53"/>
    <mergeCell ref="Z54:AB54"/>
    <mergeCell ref="Z55:AB55"/>
    <mergeCell ref="Z56:AB56"/>
    <mergeCell ref="Z57:AB57"/>
    <mergeCell ref="Z46:AB46"/>
    <mergeCell ref="Z47:AB47"/>
    <mergeCell ref="Z48:AB48"/>
    <mergeCell ref="Z49:AB49"/>
    <mergeCell ref="Z50:AB50"/>
    <mergeCell ref="Z51:AB51"/>
    <mergeCell ref="Z39:AB39"/>
    <mergeCell ref="Z41:AB41"/>
    <mergeCell ref="Z42:AB42"/>
    <mergeCell ref="Z43:AB43"/>
    <mergeCell ref="Z44:AB44"/>
    <mergeCell ref="Z45:AB45"/>
    <mergeCell ref="Z27:AB27"/>
    <mergeCell ref="Z28:AB28"/>
    <mergeCell ref="Z29:AB29"/>
    <mergeCell ref="Z30:AB30"/>
    <mergeCell ref="Z31:AB31"/>
    <mergeCell ref="Z32:AB32"/>
    <mergeCell ref="Z17:AB17"/>
    <mergeCell ref="Z22:AB22"/>
    <mergeCell ref="Z24:AB24"/>
    <mergeCell ref="Z25:AB25"/>
    <mergeCell ref="Z26:AB26"/>
    <mergeCell ref="AA23:AB23"/>
    <mergeCell ref="Z18:AB18"/>
    <mergeCell ref="Z19:AB19"/>
    <mergeCell ref="Z20:AB20"/>
    <mergeCell ref="Z21:AB21"/>
    <mergeCell ref="Z14:AB14"/>
    <mergeCell ref="A10:AB10"/>
    <mergeCell ref="R7:S7"/>
    <mergeCell ref="U6:V6"/>
    <mergeCell ref="U7:V7"/>
    <mergeCell ref="Z16:AB16"/>
    <mergeCell ref="W104:Y104"/>
    <mergeCell ref="W103:Y103"/>
    <mergeCell ref="T103:V103"/>
    <mergeCell ref="Z103:AB103"/>
    <mergeCell ref="Z104:AB104"/>
    <mergeCell ref="Z6:AB6"/>
    <mergeCell ref="Z7:AB7"/>
    <mergeCell ref="Z11:AB11"/>
    <mergeCell ref="Z12:AB12"/>
    <mergeCell ref="Z13:AB13"/>
    <mergeCell ref="N105:AB105"/>
    <mergeCell ref="U102:V102"/>
    <mergeCell ref="F105:M105"/>
    <mergeCell ref="O101:P101"/>
    <mergeCell ref="O102:P102"/>
    <mergeCell ref="N103:P103"/>
    <mergeCell ref="N104:P104"/>
    <mergeCell ref="A104:M104"/>
    <mergeCell ref="A105:D105"/>
    <mergeCell ref="T104:V104"/>
    <mergeCell ref="N2:AB3"/>
    <mergeCell ref="H2:M2"/>
    <mergeCell ref="A100:M100"/>
    <mergeCell ref="A103:M103"/>
    <mergeCell ref="E2:E6"/>
    <mergeCell ref="H3:H6"/>
    <mergeCell ref="I4:I6"/>
    <mergeCell ref="J4:J6"/>
    <mergeCell ref="A102:M102"/>
    <mergeCell ref="Q103:S103"/>
    <mergeCell ref="R101:S101"/>
    <mergeCell ref="Q104:S104"/>
    <mergeCell ref="A1:X1"/>
    <mergeCell ref="W4:Y4"/>
    <mergeCell ref="I3:L3"/>
    <mergeCell ref="Q4:S4"/>
    <mergeCell ref="N4:P4"/>
    <mergeCell ref="A22:B22"/>
    <mergeCell ref="X99:Y99"/>
    <mergeCell ref="R102:S102"/>
    <mergeCell ref="X100:Y100"/>
    <mergeCell ref="X101:Y101"/>
    <mergeCell ref="X102:Y102"/>
    <mergeCell ref="U101:V101"/>
    <mergeCell ref="K4:K6"/>
    <mergeCell ref="C4:C6"/>
    <mergeCell ref="F2:F6"/>
    <mergeCell ref="C2:D3"/>
    <mergeCell ref="D4:D6"/>
    <mergeCell ref="T4:V4"/>
    <mergeCell ref="G2:G6"/>
    <mergeCell ref="O6:P6"/>
    <mergeCell ref="N5:AB5"/>
    <mergeCell ref="L4:L6"/>
    <mergeCell ref="U99:V99"/>
    <mergeCell ref="U100:V100"/>
    <mergeCell ref="A74:AB74"/>
    <mergeCell ref="A98:M98"/>
    <mergeCell ref="O99:P99"/>
    <mergeCell ref="B75:AA75"/>
    <mergeCell ref="R100:S100"/>
    <mergeCell ref="A99:M99"/>
    <mergeCell ref="O100:P100"/>
    <mergeCell ref="R99:S99"/>
    <mergeCell ref="A93:AA93"/>
    <mergeCell ref="A73:B73"/>
    <mergeCell ref="O77:P77"/>
    <mergeCell ref="O78:P78"/>
    <mergeCell ref="O80:P80"/>
    <mergeCell ref="O81:P81"/>
    <mergeCell ref="A39:B39"/>
    <mergeCell ref="A92:B92"/>
    <mergeCell ref="X52:Y52"/>
    <mergeCell ref="X39:Y39"/>
    <mergeCell ref="R41:S41"/>
    <mergeCell ref="B2:B6"/>
    <mergeCell ref="A2:A6"/>
    <mergeCell ref="M3:M6"/>
    <mergeCell ref="A8:AB8"/>
    <mergeCell ref="A9:AB9"/>
    <mergeCell ref="R6:S6"/>
    <mergeCell ref="O13:P13"/>
    <mergeCell ref="O14:P14"/>
    <mergeCell ref="O15:P15"/>
    <mergeCell ref="U13:V13"/>
    <mergeCell ref="U14:V14"/>
    <mergeCell ref="U15:V15"/>
    <mergeCell ref="Z4:AB4"/>
    <mergeCell ref="O11:P11"/>
    <mergeCell ref="R11:S11"/>
    <mergeCell ref="R12:S12"/>
    <mergeCell ref="O12:P12"/>
    <mergeCell ref="U11:V11"/>
    <mergeCell ref="U12:V12"/>
    <mergeCell ref="O7:P7"/>
    <mergeCell ref="X6:Y6"/>
    <mergeCell ref="X7:Y7"/>
    <mergeCell ref="O16:P16"/>
    <mergeCell ref="O17:P17"/>
    <mergeCell ref="R13:S13"/>
    <mergeCell ref="R14:S14"/>
    <mergeCell ref="R15:S15"/>
    <mergeCell ref="R16:S16"/>
    <mergeCell ref="R17:S17"/>
    <mergeCell ref="U16:V16"/>
    <mergeCell ref="U17:V17"/>
    <mergeCell ref="X11:Y11"/>
    <mergeCell ref="X12:Y12"/>
    <mergeCell ref="X13:Y13"/>
    <mergeCell ref="X14:Y14"/>
    <mergeCell ref="X15:Y15"/>
    <mergeCell ref="X16:Y16"/>
    <mergeCell ref="X17:Y17"/>
    <mergeCell ref="Z15:AB15"/>
    <mergeCell ref="R22:S22"/>
    <mergeCell ref="X50:Y50"/>
    <mergeCell ref="X51:Y51"/>
    <mergeCell ref="A40:AA40"/>
    <mergeCell ref="O24:P24"/>
    <mergeCell ref="O27:P27"/>
    <mergeCell ref="O28:P28"/>
    <mergeCell ref="O30:P30"/>
    <mergeCell ref="O31:P31"/>
    <mergeCell ref="O32:P32"/>
    <mergeCell ref="O33:P33"/>
    <mergeCell ref="O34:P34"/>
    <mergeCell ref="O29:P29"/>
    <mergeCell ref="R24:S24"/>
    <mergeCell ref="R25:S25"/>
    <mergeCell ref="R26:S26"/>
    <mergeCell ref="R27:S27"/>
    <mergeCell ref="R28:S28"/>
    <mergeCell ref="R29:S29"/>
    <mergeCell ref="R30:S30"/>
    <mergeCell ref="R31:S31"/>
    <mergeCell ref="R32:S32"/>
    <mergeCell ref="R33:S33"/>
    <mergeCell ref="R34:S34"/>
    <mergeCell ref="U24:V24"/>
    <mergeCell ref="U25:V25"/>
    <mergeCell ref="U26:V26"/>
    <mergeCell ref="U27:V27"/>
    <mergeCell ref="U28:V28"/>
    <mergeCell ref="U29:V29"/>
    <mergeCell ref="U30:V30"/>
    <mergeCell ref="U31:V31"/>
    <mergeCell ref="U32:V32"/>
    <mergeCell ref="U33:V33"/>
    <mergeCell ref="U34:V34"/>
    <mergeCell ref="X24:Y24"/>
    <mergeCell ref="X25:Y25"/>
    <mergeCell ref="X26:Y26"/>
    <mergeCell ref="X27:Y27"/>
    <mergeCell ref="X28:Y28"/>
    <mergeCell ref="X29:Y29"/>
    <mergeCell ref="X30:Y30"/>
    <mergeCell ref="X31:Y31"/>
    <mergeCell ref="X32:Y32"/>
    <mergeCell ref="X33:Y33"/>
    <mergeCell ref="X34:Y34"/>
    <mergeCell ref="Z33:AB33"/>
    <mergeCell ref="Z34:AB34"/>
    <mergeCell ref="R35:S35"/>
    <mergeCell ref="R36:S36"/>
    <mergeCell ref="R37:S37"/>
    <mergeCell ref="R38:S38"/>
    <mergeCell ref="R39:S39"/>
    <mergeCell ref="U35:V35"/>
    <mergeCell ref="U36:V36"/>
    <mergeCell ref="U37:V37"/>
    <mergeCell ref="U38:V38"/>
    <mergeCell ref="U39:V39"/>
    <mergeCell ref="X35:Y35"/>
    <mergeCell ref="X36:Y36"/>
    <mergeCell ref="X37:Y37"/>
    <mergeCell ref="X38:Y38"/>
    <mergeCell ref="Z35:AB35"/>
    <mergeCell ref="Z36:AB36"/>
    <mergeCell ref="Z37:AB37"/>
    <mergeCell ref="Z38:AB38"/>
    <mergeCell ref="R42:S42"/>
    <mergeCell ref="R43:S43"/>
    <mergeCell ref="U42:V42"/>
    <mergeCell ref="U43:V43"/>
    <mergeCell ref="X43:Y43"/>
    <mergeCell ref="R44:S44"/>
    <mergeCell ref="R45:S45"/>
    <mergeCell ref="R46:S46"/>
    <mergeCell ref="R47:S47"/>
    <mergeCell ref="R48:S48"/>
    <mergeCell ref="R49:S49"/>
    <mergeCell ref="O35:P35"/>
    <mergeCell ref="O36:P36"/>
    <mergeCell ref="O37:P37"/>
    <mergeCell ref="O38:P38"/>
    <mergeCell ref="O39:P39"/>
    <mergeCell ref="U41:V41"/>
    <mergeCell ref="U44:V44"/>
    <mergeCell ref="U45:V45"/>
    <mergeCell ref="U48:V48"/>
    <mergeCell ref="U49:V49"/>
    <mergeCell ref="U50:V50"/>
    <mergeCell ref="U46:V46"/>
    <mergeCell ref="U47:V47"/>
    <mergeCell ref="U62:V62"/>
    <mergeCell ref="U63:V63"/>
    <mergeCell ref="U52:V52"/>
    <mergeCell ref="U53:V53"/>
    <mergeCell ref="U54:V54"/>
    <mergeCell ref="U55:V55"/>
    <mergeCell ref="U56:V56"/>
    <mergeCell ref="U67:V67"/>
    <mergeCell ref="O53:P53"/>
    <mergeCell ref="O54:P54"/>
    <mergeCell ref="O55:P55"/>
    <mergeCell ref="O56:P56"/>
    <mergeCell ref="U51:V51"/>
    <mergeCell ref="U58:V58"/>
    <mergeCell ref="U59:V59"/>
    <mergeCell ref="U60:V60"/>
    <mergeCell ref="U61:V61"/>
    <mergeCell ref="O41:P41"/>
    <mergeCell ref="O42:P42"/>
    <mergeCell ref="O43:P43"/>
    <mergeCell ref="O44:P44"/>
    <mergeCell ref="O45:P45"/>
    <mergeCell ref="U57:V57"/>
    <mergeCell ref="O46:P46"/>
    <mergeCell ref="O48:P48"/>
    <mergeCell ref="O49:P49"/>
    <mergeCell ref="O50:P50"/>
    <mergeCell ref="O51:P51"/>
    <mergeCell ref="O52:P52"/>
    <mergeCell ref="O47:P47"/>
    <mergeCell ref="O70:P70"/>
    <mergeCell ref="O71:P71"/>
    <mergeCell ref="O60:P60"/>
    <mergeCell ref="O61:P61"/>
    <mergeCell ref="O62:P62"/>
    <mergeCell ref="O63:P63"/>
    <mergeCell ref="O64:P64"/>
    <mergeCell ref="O69:P69"/>
    <mergeCell ref="R67:S67"/>
    <mergeCell ref="R68:S68"/>
    <mergeCell ref="R69:S69"/>
    <mergeCell ref="R65:S65"/>
    <mergeCell ref="R66:S66"/>
    <mergeCell ref="R56:S56"/>
    <mergeCell ref="R57:S57"/>
    <mergeCell ref="O65:P65"/>
    <mergeCell ref="O66:P66"/>
    <mergeCell ref="O67:P67"/>
    <mergeCell ref="O68:P68"/>
    <mergeCell ref="O57:P57"/>
    <mergeCell ref="O58:P58"/>
    <mergeCell ref="O59:P59"/>
    <mergeCell ref="R50:S50"/>
    <mergeCell ref="R51:S51"/>
    <mergeCell ref="R52:S52"/>
    <mergeCell ref="R53:S53"/>
    <mergeCell ref="R54:S54"/>
    <mergeCell ref="R55:S55"/>
    <mergeCell ref="R70:S70"/>
    <mergeCell ref="R58:S58"/>
    <mergeCell ref="R59:S59"/>
    <mergeCell ref="R60:S60"/>
    <mergeCell ref="R61:S61"/>
    <mergeCell ref="R62:S62"/>
    <mergeCell ref="R63:S63"/>
    <mergeCell ref="R64:S64"/>
    <mergeCell ref="U69:V69"/>
    <mergeCell ref="Z62:AB62"/>
    <mergeCell ref="Z63:AB63"/>
    <mergeCell ref="Z64:AB64"/>
    <mergeCell ref="Z65:AB65"/>
    <mergeCell ref="Z66:AB66"/>
    <mergeCell ref="U68:V68"/>
    <mergeCell ref="U64:V64"/>
    <mergeCell ref="U65:V65"/>
    <mergeCell ref="U66:V66"/>
    <mergeCell ref="X41:Y41"/>
    <mergeCell ref="X42:Y42"/>
    <mergeCell ref="X44:Y44"/>
    <mergeCell ref="X45:Y45"/>
    <mergeCell ref="X46:Y46"/>
    <mergeCell ref="X47:Y47"/>
    <mergeCell ref="X48:Y48"/>
    <mergeCell ref="X49:Y49"/>
    <mergeCell ref="X53:Y53"/>
    <mergeCell ref="X54:Y54"/>
    <mergeCell ref="X55:Y55"/>
    <mergeCell ref="X56:Y56"/>
    <mergeCell ref="X57:Y57"/>
    <mergeCell ref="X58:Y58"/>
    <mergeCell ref="X59:Y59"/>
    <mergeCell ref="X60:Y60"/>
    <mergeCell ref="X61:Y61"/>
    <mergeCell ref="X62:Y62"/>
    <mergeCell ref="X63:Y63"/>
    <mergeCell ref="X64:Y64"/>
    <mergeCell ref="X65:Y65"/>
    <mergeCell ref="X66:Y66"/>
    <mergeCell ref="X67:Y67"/>
    <mergeCell ref="X68:Y68"/>
    <mergeCell ref="X69:Y69"/>
    <mergeCell ref="X70:Y70"/>
    <mergeCell ref="X71:Y71"/>
    <mergeCell ref="X72:Y72"/>
    <mergeCell ref="X73:Y73"/>
    <mergeCell ref="O76:P76"/>
    <mergeCell ref="U73:V73"/>
    <mergeCell ref="U70:V70"/>
    <mergeCell ref="U71:V71"/>
    <mergeCell ref="U72:V72"/>
    <mergeCell ref="R71:S71"/>
    <mergeCell ref="R72:S72"/>
    <mergeCell ref="O72:P72"/>
    <mergeCell ref="O73:P73"/>
    <mergeCell ref="R73:S73"/>
    <mergeCell ref="O79:P79"/>
    <mergeCell ref="O82:P82"/>
    <mergeCell ref="O83:P83"/>
    <mergeCell ref="O84:P84"/>
    <mergeCell ref="O85:P85"/>
    <mergeCell ref="O86:P86"/>
    <mergeCell ref="O87:P87"/>
    <mergeCell ref="O88:P88"/>
    <mergeCell ref="O89:P89"/>
    <mergeCell ref="O90:P90"/>
    <mergeCell ref="O91:P91"/>
    <mergeCell ref="O92:P92"/>
    <mergeCell ref="R76:S76"/>
    <mergeCell ref="R77:S77"/>
    <mergeCell ref="R78:S78"/>
    <mergeCell ref="R79:S79"/>
    <mergeCell ref="R80:S80"/>
    <mergeCell ref="R81:S81"/>
    <mergeCell ref="R82:S82"/>
    <mergeCell ref="R83:S83"/>
    <mergeCell ref="R84:S84"/>
    <mergeCell ref="R85:S85"/>
    <mergeCell ref="R86:S86"/>
    <mergeCell ref="R87:S87"/>
    <mergeCell ref="R88:S88"/>
    <mergeCell ref="R89:S89"/>
    <mergeCell ref="R90:S90"/>
    <mergeCell ref="R91:S91"/>
    <mergeCell ref="R92:S92"/>
    <mergeCell ref="U76:V76"/>
    <mergeCell ref="U77:V77"/>
    <mergeCell ref="U78:V78"/>
    <mergeCell ref="U79:V79"/>
    <mergeCell ref="U80:V80"/>
    <mergeCell ref="U81:V81"/>
    <mergeCell ref="U82:V82"/>
    <mergeCell ref="U91:V91"/>
    <mergeCell ref="U92:V92"/>
    <mergeCell ref="X76:Y76"/>
    <mergeCell ref="X77:Y77"/>
    <mergeCell ref="X78:Y78"/>
    <mergeCell ref="X79:Y79"/>
    <mergeCell ref="X80:Y80"/>
    <mergeCell ref="X81:Y81"/>
    <mergeCell ref="U83:V83"/>
    <mergeCell ref="U84:V84"/>
    <mergeCell ref="X84:Y84"/>
    <mergeCell ref="X85:Y85"/>
    <mergeCell ref="X86:Y86"/>
    <mergeCell ref="X87:Y87"/>
    <mergeCell ref="U89:V89"/>
    <mergeCell ref="Z91:AB91"/>
    <mergeCell ref="U90:V90"/>
    <mergeCell ref="U85:V85"/>
    <mergeCell ref="U86:V86"/>
    <mergeCell ref="U87:V87"/>
    <mergeCell ref="U88:V88"/>
    <mergeCell ref="X88:Y88"/>
    <mergeCell ref="X89:Y89"/>
    <mergeCell ref="X90:Y90"/>
    <mergeCell ref="Z81:AB81"/>
    <mergeCell ref="Z82:AB82"/>
    <mergeCell ref="Z83:AB83"/>
    <mergeCell ref="X82:Y82"/>
    <mergeCell ref="X83:Y83"/>
    <mergeCell ref="Z90:AB90"/>
    <mergeCell ref="X94:Y94"/>
    <mergeCell ref="X95:Y95"/>
    <mergeCell ref="X96:Y96"/>
    <mergeCell ref="X97:Y97"/>
    <mergeCell ref="X98:Y98"/>
    <mergeCell ref="X91:Y91"/>
    <mergeCell ref="X92:Y92"/>
    <mergeCell ref="U94:V94"/>
    <mergeCell ref="U95:V95"/>
    <mergeCell ref="U96:V96"/>
    <mergeCell ref="U97:V97"/>
    <mergeCell ref="U98:V98"/>
    <mergeCell ref="R94:S94"/>
    <mergeCell ref="R95:S95"/>
    <mergeCell ref="R96:S96"/>
    <mergeCell ref="R97:S97"/>
    <mergeCell ref="R98:S98"/>
    <mergeCell ref="C108:G108"/>
    <mergeCell ref="I108:K108"/>
    <mergeCell ref="C110:G110"/>
    <mergeCell ref="I110:K110"/>
    <mergeCell ref="O94:P94"/>
    <mergeCell ref="O95:P95"/>
    <mergeCell ref="O96:P96"/>
    <mergeCell ref="O97:P97"/>
    <mergeCell ref="O98:P98"/>
    <mergeCell ref="A101:M10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18"/>
  <sheetViews>
    <sheetView view="pageBreakPreview" zoomScale="75" zoomScaleNormal="50" zoomScaleSheetLayoutView="75" zoomScalePageLayoutView="0" workbookViewId="0" topLeftCell="A1">
      <pane xSplit="2" ySplit="10" topLeftCell="C81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D89" sqref="AD89"/>
    </sheetView>
  </sheetViews>
  <sheetFormatPr defaultColWidth="9.00390625" defaultRowHeight="12.75"/>
  <cols>
    <col min="1" max="1" width="11.00390625" style="196" customWidth="1"/>
    <col min="2" max="2" width="45.375" style="538" customWidth="1"/>
    <col min="3" max="3" width="5.00390625" style="539" customWidth="1"/>
    <col min="4" max="5" width="6.25390625" style="539" customWidth="1"/>
    <col min="6" max="6" width="4.00390625" style="539" customWidth="1"/>
    <col min="7" max="7" width="7.75390625" style="540" customWidth="1"/>
    <col min="8" max="8" width="8.625" style="537" customWidth="1"/>
    <col min="9" max="9" width="11.875" style="537" customWidth="1"/>
    <col min="10" max="10" width="7.625" style="537" customWidth="1"/>
    <col min="11" max="11" width="7.00390625" style="537" customWidth="1"/>
    <col min="12" max="12" width="9.125" style="537" customWidth="1"/>
    <col min="13" max="13" width="7.875" style="537" customWidth="1"/>
    <col min="14" max="14" width="8.375" style="537" customWidth="1"/>
    <col min="15" max="15" width="3.375" style="537" customWidth="1"/>
    <col min="16" max="16" width="3.875" style="537" customWidth="1"/>
    <col min="17" max="17" width="6.25390625" style="537" customWidth="1"/>
    <col min="18" max="18" width="4.00390625" style="537" customWidth="1"/>
    <col min="19" max="19" width="5.125" style="537" customWidth="1"/>
    <col min="20" max="20" width="7.875" style="537" customWidth="1"/>
    <col min="21" max="21" width="4.125" style="537" customWidth="1"/>
    <col min="22" max="22" width="4.75390625" style="537" customWidth="1"/>
    <col min="23" max="23" width="7.00390625" style="537" customWidth="1"/>
    <col min="24" max="24" width="3.125" style="537" customWidth="1"/>
    <col min="25" max="25" width="4.375" style="537" customWidth="1"/>
    <col min="26" max="26" width="5.375" style="537" customWidth="1"/>
    <col min="27" max="27" width="5.25390625" style="537" customWidth="1"/>
    <col min="28" max="28" width="5.125" style="534" customWidth="1"/>
    <col min="29" max="30" width="9.125" style="203" customWidth="1"/>
    <col min="31" max="16384" width="9.125" style="204" customWidth="1"/>
  </cols>
  <sheetData>
    <row r="1" spans="1:30" s="52" customFormat="1" ht="19.5" thickBot="1">
      <c r="A1" s="1099"/>
      <c r="B1" s="1099"/>
      <c r="C1" s="1099"/>
      <c r="D1" s="1099"/>
      <c r="E1" s="1099"/>
      <c r="F1" s="1099"/>
      <c r="G1" s="1099"/>
      <c r="H1" s="1099"/>
      <c r="I1" s="1099"/>
      <c r="J1" s="1099"/>
      <c r="K1" s="1099"/>
      <c r="L1" s="1099"/>
      <c r="M1" s="1099"/>
      <c r="N1" s="1099"/>
      <c r="O1" s="1099"/>
      <c r="P1" s="1099"/>
      <c r="Q1" s="1099"/>
      <c r="R1" s="1099"/>
      <c r="S1" s="1099"/>
      <c r="T1" s="1099"/>
      <c r="U1" s="1099"/>
      <c r="V1" s="1099"/>
      <c r="W1" s="1099"/>
      <c r="X1" s="1099"/>
      <c r="Y1" s="642"/>
      <c r="Z1" s="642"/>
      <c r="AA1" s="642"/>
      <c r="AB1" s="333"/>
      <c r="AC1" s="51"/>
      <c r="AD1" s="51"/>
    </row>
    <row r="2" spans="1:31" s="52" customFormat="1" ht="18.75" customHeight="1">
      <c r="A2" s="1047" t="s">
        <v>19</v>
      </c>
      <c r="B2" s="1045" t="s">
        <v>26</v>
      </c>
      <c r="C2" s="1091" t="s">
        <v>254</v>
      </c>
      <c r="D2" s="1092"/>
      <c r="E2" s="1115" t="s">
        <v>113</v>
      </c>
      <c r="F2" s="1089" t="s">
        <v>49</v>
      </c>
      <c r="G2" s="1066" t="s">
        <v>58</v>
      </c>
      <c r="H2" s="1110" t="s">
        <v>20</v>
      </c>
      <c r="I2" s="1110"/>
      <c r="J2" s="1110"/>
      <c r="K2" s="1110"/>
      <c r="L2" s="1110"/>
      <c r="M2" s="1111"/>
      <c r="N2" s="1106" t="s">
        <v>255</v>
      </c>
      <c r="O2" s="1107"/>
      <c r="P2" s="1107"/>
      <c r="Q2" s="1107"/>
      <c r="R2" s="1107"/>
      <c r="S2" s="1107"/>
      <c r="T2" s="1107"/>
      <c r="U2" s="1107"/>
      <c r="V2" s="1107"/>
      <c r="W2" s="1107"/>
      <c r="X2" s="1107"/>
      <c r="Y2" s="1107"/>
      <c r="Z2" s="1107"/>
      <c r="AA2" s="1107"/>
      <c r="AB2" s="1107"/>
      <c r="AC2" s="53"/>
      <c r="AD2" s="53"/>
      <c r="AE2" s="54"/>
    </row>
    <row r="3" spans="1:31" s="52" customFormat="1" ht="25.5" customHeight="1">
      <c r="A3" s="1048"/>
      <c r="B3" s="1046"/>
      <c r="C3" s="1093"/>
      <c r="D3" s="1094"/>
      <c r="E3" s="1088"/>
      <c r="F3" s="1090"/>
      <c r="G3" s="1067"/>
      <c r="H3" s="1116" t="s">
        <v>21</v>
      </c>
      <c r="I3" s="1100" t="s">
        <v>22</v>
      </c>
      <c r="J3" s="1083"/>
      <c r="K3" s="1083"/>
      <c r="L3" s="1083"/>
      <c r="M3" s="1049" t="s">
        <v>23</v>
      </c>
      <c r="N3" s="1108"/>
      <c r="O3" s="1109"/>
      <c r="P3" s="1109"/>
      <c r="Q3" s="1109"/>
      <c r="R3" s="1109"/>
      <c r="S3" s="1109"/>
      <c r="T3" s="1109"/>
      <c r="U3" s="1109"/>
      <c r="V3" s="1109"/>
      <c r="W3" s="1109"/>
      <c r="X3" s="1109"/>
      <c r="Y3" s="1109"/>
      <c r="Z3" s="1109"/>
      <c r="AA3" s="1109"/>
      <c r="AB3" s="1109"/>
      <c r="AC3" s="55"/>
      <c r="AD3" s="55"/>
      <c r="AE3" s="56"/>
    </row>
    <row r="4" spans="1:30" s="52" customFormat="1" ht="18.75" customHeight="1">
      <c r="A4" s="1048"/>
      <c r="B4" s="1046"/>
      <c r="C4" s="1087" t="s">
        <v>24</v>
      </c>
      <c r="D4" s="1095" t="s">
        <v>25</v>
      </c>
      <c r="E4" s="1088"/>
      <c r="F4" s="1090"/>
      <c r="G4" s="1067"/>
      <c r="H4" s="1117"/>
      <c r="I4" s="1116" t="s">
        <v>56</v>
      </c>
      <c r="J4" s="1116" t="s">
        <v>92</v>
      </c>
      <c r="K4" s="1071" t="s">
        <v>93</v>
      </c>
      <c r="L4" s="1071" t="s">
        <v>63</v>
      </c>
      <c r="M4" s="1050"/>
      <c r="N4" s="1101" t="s">
        <v>117</v>
      </c>
      <c r="O4" s="1035"/>
      <c r="P4" s="1035"/>
      <c r="Q4" s="1035" t="s">
        <v>118</v>
      </c>
      <c r="R4" s="1035"/>
      <c r="S4" s="1035"/>
      <c r="T4" s="1035" t="s">
        <v>119</v>
      </c>
      <c r="U4" s="1035"/>
      <c r="V4" s="1035"/>
      <c r="W4" s="1035" t="s">
        <v>120</v>
      </c>
      <c r="X4" s="1035"/>
      <c r="Y4" s="1035"/>
      <c r="Z4" s="1035" t="s">
        <v>121</v>
      </c>
      <c r="AA4" s="1035"/>
      <c r="AB4" s="1036"/>
      <c r="AC4" s="51"/>
      <c r="AD4" s="51"/>
    </row>
    <row r="5" spans="1:30" s="52" customFormat="1" ht="25.5" customHeight="1">
      <c r="A5" s="1048"/>
      <c r="B5" s="1046"/>
      <c r="C5" s="1088"/>
      <c r="D5" s="1095"/>
      <c r="E5" s="1088"/>
      <c r="F5" s="1090"/>
      <c r="G5" s="1067"/>
      <c r="H5" s="1117"/>
      <c r="I5" s="1117"/>
      <c r="J5" s="1117"/>
      <c r="K5" s="1072"/>
      <c r="L5" s="1072"/>
      <c r="M5" s="1050"/>
      <c r="N5" s="1068" t="s">
        <v>256</v>
      </c>
      <c r="O5" s="1069"/>
      <c r="P5" s="1069"/>
      <c r="Q5" s="1069"/>
      <c r="R5" s="1069"/>
      <c r="S5" s="1069"/>
      <c r="T5" s="1069"/>
      <c r="U5" s="1069"/>
      <c r="V5" s="1069"/>
      <c r="W5" s="1069"/>
      <c r="X5" s="1069"/>
      <c r="Y5" s="1069"/>
      <c r="Z5" s="1069"/>
      <c r="AA5" s="1069"/>
      <c r="AB5" s="1070"/>
      <c r="AC5" s="51"/>
      <c r="AD5" s="51">
        <v>1</v>
      </c>
    </row>
    <row r="6" spans="1:30" s="52" customFormat="1" ht="18.75" customHeight="1" thickBot="1">
      <c r="A6" s="1048"/>
      <c r="B6" s="1046"/>
      <c r="C6" s="1088"/>
      <c r="D6" s="1095"/>
      <c r="E6" s="1088"/>
      <c r="F6" s="1090"/>
      <c r="G6" s="1067"/>
      <c r="H6" s="1117"/>
      <c r="I6" s="1117"/>
      <c r="J6" s="1117"/>
      <c r="K6" s="1072"/>
      <c r="L6" s="1072"/>
      <c r="M6" s="1050"/>
      <c r="N6" s="334">
        <v>1</v>
      </c>
      <c r="O6" s="1039">
        <v>2</v>
      </c>
      <c r="P6" s="1040"/>
      <c r="Q6" s="335">
        <v>3</v>
      </c>
      <c r="R6" s="1039">
        <v>4</v>
      </c>
      <c r="S6" s="1040"/>
      <c r="T6" s="335">
        <v>5</v>
      </c>
      <c r="U6" s="1039">
        <v>6</v>
      </c>
      <c r="V6" s="1040"/>
      <c r="W6" s="335">
        <v>7</v>
      </c>
      <c r="X6" s="1039">
        <v>8</v>
      </c>
      <c r="Y6" s="1040"/>
      <c r="Z6" s="1039">
        <v>9</v>
      </c>
      <c r="AA6" s="1135"/>
      <c r="AB6" s="1136"/>
      <c r="AC6" s="51"/>
      <c r="AD6" s="51">
        <v>2</v>
      </c>
    </row>
    <row r="7" spans="1:30" s="68" customFormat="1" ht="19.5" thickBot="1">
      <c r="A7" s="59">
        <v>1</v>
      </c>
      <c r="B7" s="336">
        <v>2</v>
      </c>
      <c r="C7" s="337">
        <v>3</v>
      </c>
      <c r="D7" s="337">
        <v>4</v>
      </c>
      <c r="E7" s="337">
        <v>5</v>
      </c>
      <c r="F7" s="337">
        <v>6</v>
      </c>
      <c r="G7" s="338">
        <v>7</v>
      </c>
      <c r="H7" s="339">
        <v>8</v>
      </c>
      <c r="I7" s="339">
        <v>9</v>
      </c>
      <c r="J7" s="339">
        <v>10</v>
      </c>
      <c r="K7" s="339">
        <v>11</v>
      </c>
      <c r="L7" s="339">
        <v>12</v>
      </c>
      <c r="M7" s="340">
        <v>13</v>
      </c>
      <c r="N7" s="341">
        <v>14</v>
      </c>
      <c r="O7" s="1037">
        <v>15</v>
      </c>
      <c r="P7" s="1038"/>
      <c r="Q7" s="342">
        <v>17</v>
      </c>
      <c r="R7" s="1037">
        <v>18</v>
      </c>
      <c r="S7" s="1038"/>
      <c r="T7" s="342">
        <v>20</v>
      </c>
      <c r="U7" s="1037">
        <v>21</v>
      </c>
      <c r="V7" s="1038"/>
      <c r="W7" s="342">
        <v>23</v>
      </c>
      <c r="X7" s="1037">
        <v>24</v>
      </c>
      <c r="Y7" s="1038"/>
      <c r="Z7" s="1037">
        <v>26</v>
      </c>
      <c r="AA7" s="1137"/>
      <c r="AB7" s="1138"/>
      <c r="AC7" s="67"/>
      <c r="AD7" s="67">
        <v>3</v>
      </c>
    </row>
    <row r="8" spans="1:30" s="52" customFormat="1" ht="19.5" thickBot="1">
      <c r="A8" s="1051" t="s">
        <v>76</v>
      </c>
      <c r="B8" s="1052"/>
      <c r="C8" s="1052"/>
      <c r="D8" s="1052"/>
      <c r="E8" s="1052"/>
      <c r="F8" s="1052"/>
      <c r="G8" s="1052"/>
      <c r="H8" s="1052"/>
      <c r="I8" s="1052"/>
      <c r="J8" s="1052"/>
      <c r="K8" s="1052"/>
      <c r="L8" s="1052"/>
      <c r="M8" s="1052"/>
      <c r="N8" s="1052"/>
      <c r="O8" s="1052"/>
      <c r="P8" s="1052"/>
      <c r="Q8" s="1052"/>
      <c r="R8" s="1052"/>
      <c r="S8" s="1052"/>
      <c r="T8" s="1052"/>
      <c r="U8" s="1052"/>
      <c r="V8" s="1052"/>
      <c r="W8" s="1052"/>
      <c r="X8" s="1052"/>
      <c r="Y8" s="1052"/>
      <c r="Z8" s="1052"/>
      <c r="AA8" s="1052"/>
      <c r="AB8" s="1053"/>
      <c r="AC8" s="51"/>
      <c r="AD8" s="51">
        <v>4</v>
      </c>
    </row>
    <row r="9" spans="1:30" s="52" customFormat="1" ht="19.5" thickBot="1">
      <c r="A9" s="1051" t="s">
        <v>131</v>
      </c>
      <c r="B9" s="1052"/>
      <c r="C9" s="1052"/>
      <c r="D9" s="1052"/>
      <c r="E9" s="1052"/>
      <c r="F9" s="1052"/>
      <c r="G9" s="1052"/>
      <c r="H9" s="1052"/>
      <c r="I9" s="1052"/>
      <c r="J9" s="1052"/>
      <c r="K9" s="1052"/>
      <c r="L9" s="1052"/>
      <c r="M9" s="1052"/>
      <c r="N9" s="1052"/>
      <c r="O9" s="1052"/>
      <c r="P9" s="1052"/>
      <c r="Q9" s="1052"/>
      <c r="R9" s="1052"/>
      <c r="S9" s="1052"/>
      <c r="T9" s="1052"/>
      <c r="U9" s="1052"/>
      <c r="V9" s="1052"/>
      <c r="W9" s="1052"/>
      <c r="X9" s="1052"/>
      <c r="Y9" s="1052"/>
      <c r="Z9" s="1052"/>
      <c r="AA9" s="1052"/>
      <c r="AB9" s="1053"/>
      <c r="AC9" s="51"/>
      <c r="AD9" s="51"/>
    </row>
    <row r="10" spans="1:30" s="52" customFormat="1" ht="19.5" thickBot="1">
      <c r="A10" s="1146" t="s">
        <v>132</v>
      </c>
      <c r="B10" s="1147"/>
      <c r="C10" s="1147"/>
      <c r="D10" s="1147"/>
      <c r="E10" s="1147"/>
      <c r="F10" s="1147"/>
      <c r="G10" s="1147"/>
      <c r="H10" s="1147"/>
      <c r="I10" s="1147"/>
      <c r="J10" s="1147"/>
      <c r="K10" s="1147"/>
      <c r="L10" s="1147"/>
      <c r="M10" s="1147"/>
      <c r="N10" s="1147"/>
      <c r="O10" s="1147"/>
      <c r="P10" s="1147"/>
      <c r="Q10" s="1147"/>
      <c r="R10" s="1147"/>
      <c r="S10" s="1147"/>
      <c r="T10" s="1147"/>
      <c r="U10" s="1147"/>
      <c r="V10" s="1147"/>
      <c r="W10" s="1147"/>
      <c r="X10" s="1147"/>
      <c r="Y10" s="1147"/>
      <c r="Z10" s="1147"/>
      <c r="AA10" s="1147"/>
      <c r="AB10" s="1148"/>
      <c r="AC10" s="51"/>
      <c r="AD10" s="51"/>
    </row>
    <row r="11" spans="1:30" s="74" customFormat="1" ht="31.5">
      <c r="A11" s="220" t="s">
        <v>122</v>
      </c>
      <c r="B11" s="343" t="s">
        <v>42</v>
      </c>
      <c r="C11" s="344"/>
      <c r="D11" s="345"/>
      <c r="E11" s="345"/>
      <c r="F11" s="345"/>
      <c r="G11" s="346">
        <f>G12+G13</f>
        <v>6.5</v>
      </c>
      <c r="H11" s="347">
        <f>H12+H13</f>
        <v>195</v>
      </c>
      <c r="I11" s="348">
        <f>I12+I13</f>
        <v>8</v>
      </c>
      <c r="J11" s="348">
        <f>J12+J13</f>
        <v>8</v>
      </c>
      <c r="K11" s="348"/>
      <c r="L11" s="348"/>
      <c r="M11" s="348">
        <f>M12+M13</f>
        <v>187</v>
      </c>
      <c r="N11" s="349"/>
      <c r="O11" s="1029"/>
      <c r="P11" s="1030"/>
      <c r="Q11" s="349"/>
      <c r="R11" s="1029"/>
      <c r="S11" s="1030"/>
      <c r="T11" s="349"/>
      <c r="U11" s="1029"/>
      <c r="V11" s="1030"/>
      <c r="W11" s="349"/>
      <c r="X11" s="1029"/>
      <c r="Y11" s="1030"/>
      <c r="Z11" s="1139"/>
      <c r="AA11" s="1140"/>
      <c r="AB11" s="1030"/>
      <c r="AC11" s="73"/>
      <c r="AD11" s="73"/>
    </row>
    <row r="12" spans="1:32" s="86" customFormat="1" ht="32.25" thickBot="1">
      <c r="A12" s="226" t="s">
        <v>129</v>
      </c>
      <c r="B12" s="350" t="s">
        <v>42</v>
      </c>
      <c r="C12" s="351"/>
      <c r="D12" s="352">
        <v>1</v>
      </c>
      <c r="E12" s="352"/>
      <c r="F12" s="352"/>
      <c r="G12" s="353">
        <v>2.5</v>
      </c>
      <c r="H12" s="354">
        <f aca="true" t="shared" si="0" ref="H12:H18">G12*30</f>
        <v>75</v>
      </c>
      <c r="I12" s="354">
        <f aca="true" t="shared" si="1" ref="I12:I17">SUM(J12:L12)</f>
        <v>4</v>
      </c>
      <c r="J12" s="355">
        <v>4</v>
      </c>
      <c r="K12" s="355"/>
      <c r="L12" s="355"/>
      <c r="M12" s="356">
        <f aca="true" t="shared" si="2" ref="M12:M18">H12-I12</f>
        <v>71</v>
      </c>
      <c r="N12" s="357" t="s">
        <v>115</v>
      </c>
      <c r="O12" s="975"/>
      <c r="P12" s="976"/>
      <c r="Q12" s="357"/>
      <c r="R12" s="975"/>
      <c r="S12" s="976"/>
      <c r="T12" s="357"/>
      <c r="U12" s="975"/>
      <c r="V12" s="976"/>
      <c r="W12" s="357"/>
      <c r="X12" s="975"/>
      <c r="Y12" s="976"/>
      <c r="Z12" s="1141"/>
      <c r="AA12" s="1142"/>
      <c r="AB12" s="1032"/>
      <c r="AC12" s="85" t="s">
        <v>298</v>
      </c>
      <c r="AD12" s="671">
        <f>SUMIF(AF$12:AF$21,AD$5,G$12:G$21)</f>
        <v>6.5</v>
      </c>
      <c r="AF12" s="86">
        <v>1</v>
      </c>
    </row>
    <row r="13" spans="1:32" s="86" customFormat="1" ht="32.25" thickBot="1">
      <c r="A13" s="226" t="s">
        <v>130</v>
      </c>
      <c r="B13" s="358" t="s">
        <v>42</v>
      </c>
      <c r="C13" s="359">
        <v>2</v>
      </c>
      <c r="D13" s="638"/>
      <c r="E13" s="638"/>
      <c r="F13" s="638"/>
      <c r="G13" s="360">
        <v>4</v>
      </c>
      <c r="H13" s="354">
        <f t="shared" si="0"/>
        <v>120</v>
      </c>
      <c r="I13" s="361">
        <f t="shared" si="1"/>
        <v>4</v>
      </c>
      <c r="J13" s="636">
        <v>4</v>
      </c>
      <c r="K13" s="636"/>
      <c r="L13" s="636"/>
      <c r="M13" s="356">
        <f t="shared" si="2"/>
        <v>116</v>
      </c>
      <c r="N13" s="362"/>
      <c r="O13" s="975" t="s">
        <v>115</v>
      </c>
      <c r="P13" s="976"/>
      <c r="Q13" s="357"/>
      <c r="R13" s="1029"/>
      <c r="S13" s="1030"/>
      <c r="T13" s="357"/>
      <c r="U13" s="1029"/>
      <c r="V13" s="1030"/>
      <c r="W13" s="357"/>
      <c r="X13" s="1029"/>
      <c r="Y13" s="1030"/>
      <c r="Z13" s="1143"/>
      <c r="AA13" s="981"/>
      <c r="AB13" s="974"/>
      <c r="AC13" s="85" t="s">
        <v>299</v>
      </c>
      <c r="AD13" s="671">
        <f>SUMIF(AF$12:AF$21,AD$6,G$12:G$21)</f>
        <v>15</v>
      </c>
      <c r="AF13" s="86">
        <v>1</v>
      </c>
    </row>
    <row r="14" spans="1:32" s="74" customFormat="1" ht="19.5" thickBot="1">
      <c r="A14" s="226" t="s">
        <v>123</v>
      </c>
      <c r="B14" s="358" t="s">
        <v>205</v>
      </c>
      <c r="C14" s="359">
        <v>3</v>
      </c>
      <c r="D14" s="638"/>
      <c r="E14" s="638"/>
      <c r="F14" s="638"/>
      <c r="G14" s="363">
        <v>4.5</v>
      </c>
      <c r="H14" s="354">
        <f t="shared" si="0"/>
        <v>135</v>
      </c>
      <c r="I14" s="361">
        <f t="shared" si="1"/>
        <v>4</v>
      </c>
      <c r="J14" s="636">
        <v>4</v>
      </c>
      <c r="K14" s="636"/>
      <c r="L14" s="636"/>
      <c r="M14" s="356">
        <f t="shared" si="2"/>
        <v>131</v>
      </c>
      <c r="N14" s="364"/>
      <c r="O14" s="1029"/>
      <c r="P14" s="1030"/>
      <c r="Q14" s="364" t="s">
        <v>115</v>
      </c>
      <c r="R14" s="975"/>
      <c r="S14" s="976"/>
      <c r="T14" s="364"/>
      <c r="U14" s="975"/>
      <c r="V14" s="976"/>
      <c r="W14" s="364"/>
      <c r="X14" s="975"/>
      <c r="Y14" s="976"/>
      <c r="Z14" s="1144"/>
      <c r="AA14" s="1145"/>
      <c r="AB14" s="1028"/>
      <c r="AC14" s="85" t="s">
        <v>300</v>
      </c>
      <c r="AD14" s="671">
        <f>SUMIF(AF$12:AF$21,AD$7,G$12:G$21)</f>
        <v>3</v>
      </c>
      <c r="AF14" s="74">
        <v>2</v>
      </c>
    </row>
    <row r="15" spans="1:32" s="74" customFormat="1" ht="19.5" thickBot="1">
      <c r="A15" s="226" t="s">
        <v>124</v>
      </c>
      <c r="B15" s="358" t="s">
        <v>74</v>
      </c>
      <c r="C15" s="359"/>
      <c r="D15" s="638">
        <v>3</v>
      </c>
      <c r="E15" s="638"/>
      <c r="F15" s="638"/>
      <c r="G15" s="363">
        <v>3</v>
      </c>
      <c r="H15" s="354">
        <f t="shared" si="0"/>
        <v>90</v>
      </c>
      <c r="I15" s="361">
        <f t="shared" si="1"/>
        <v>4</v>
      </c>
      <c r="J15" s="636">
        <v>4</v>
      </c>
      <c r="K15" s="636"/>
      <c r="L15" s="636"/>
      <c r="M15" s="356">
        <f t="shared" si="2"/>
        <v>86</v>
      </c>
      <c r="N15" s="364"/>
      <c r="O15" s="975"/>
      <c r="P15" s="976"/>
      <c r="Q15" s="364" t="s">
        <v>115</v>
      </c>
      <c r="R15" s="1029"/>
      <c r="S15" s="1030"/>
      <c r="T15" s="364"/>
      <c r="U15" s="1029"/>
      <c r="V15" s="1030"/>
      <c r="W15" s="364"/>
      <c r="X15" s="1029"/>
      <c r="Y15" s="1030"/>
      <c r="Z15" s="1017"/>
      <c r="AA15" s="1018"/>
      <c r="AB15" s="1019"/>
      <c r="AC15" s="85" t="s">
        <v>301</v>
      </c>
      <c r="AD15" s="671">
        <f>SUMIF(AF$12:AF$21,AD$8,G$12:G$21)</f>
        <v>9</v>
      </c>
      <c r="AF15" s="74">
        <v>2</v>
      </c>
    </row>
    <row r="16" spans="1:32" s="74" customFormat="1" ht="31.5">
      <c r="A16" s="226" t="s">
        <v>125</v>
      </c>
      <c r="B16" s="358" t="s">
        <v>41</v>
      </c>
      <c r="C16" s="359">
        <v>4</v>
      </c>
      <c r="D16" s="607"/>
      <c r="E16" s="638"/>
      <c r="F16" s="638"/>
      <c r="G16" s="363">
        <v>3</v>
      </c>
      <c r="H16" s="354">
        <f t="shared" si="0"/>
        <v>90</v>
      </c>
      <c r="I16" s="361">
        <f t="shared" si="1"/>
        <v>4</v>
      </c>
      <c r="J16" s="636">
        <v>4</v>
      </c>
      <c r="K16" s="636"/>
      <c r="L16" s="636"/>
      <c r="M16" s="356">
        <f t="shared" si="2"/>
        <v>86</v>
      </c>
      <c r="N16" s="364"/>
      <c r="O16" s="1029"/>
      <c r="P16" s="1030"/>
      <c r="Q16" s="364"/>
      <c r="R16" s="1033" t="s">
        <v>115</v>
      </c>
      <c r="S16" s="998"/>
      <c r="T16" s="364"/>
      <c r="U16" s="975"/>
      <c r="V16" s="976"/>
      <c r="W16" s="364"/>
      <c r="X16" s="975"/>
      <c r="Y16" s="976"/>
      <c r="Z16" s="996"/>
      <c r="AA16" s="997"/>
      <c r="AB16" s="998"/>
      <c r="AC16" s="73"/>
      <c r="AD16" s="672">
        <f>SUM(AD12:AD15)</f>
        <v>33.5</v>
      </c>
      <c r="AF16" s="74">
        <v>2</v>
      </c>
    </row>
    <row r="17" spans="1:32" s="74" customFormat="1" ht="19.5" thickBot="1">
      <c r="A17" s="613" t="s">
        <v>126</v>
      </c>
      <c r="B17" s="614" t="s">
        <v>59</v>
      </c>
      <c r="C17" s="615">
        <v>3</v>
      </c>
      <c r="D17" s="470"/>
      <c r="E17" s="470"/>
      <c r="F17" s="470"/>
      <c r="G17" s="616">
        <v>4.5</v>
      </c>
      <c r="H17" s="610">
        <f t="shared" si="0"/>
        <v>135</v>
      </c>
      <c r="I17" s="611">
        <f t="shared" si="1"/>
        <v>4</v>
      </c>
      <c r="J17" s="493">
        <v>4</v>
      </c>
      <c r="K17" s="493"/>
      <c r="L17" s="493"/>
      <c r="M17" s="612">
        <f t="shared" si="2"/>
        <v>131</v>
      </c>
      <c r="N17" s="366"/>
      <c r="O17" s="1031"/>
      <c r="P17" s="1032"/>
      <c r="Q17" s="617" t="s">
        <v>115</v>
      </c>
      <c r="R17" s="1034"/>
      <c r="S17" s="1034"/>
      <c r="T17" s="608"/>
      <c r="U17" s="1027"/>
      <c r="V17" s="1028"/>
      <c r="W17" s="366"/>
      <c r="X17" s="1027"/>
      <c r="Y17" s="1028"/>
      <c r="Z17" s="1010"/>
      <c r="AA17" s="1011"/>
      <c r="AB17" s="1012"/>
      <c r="AC17" s="73"/>
      <c r="AD17" s="73"/>
      <c r="AF17" s="74">
        <v>2</v>
      </c>
    </row>
    <row r="18" spans="1:32" s="74" customFormat="1" ht="19.5" thickBot="1">
      <c r="A18" s="630" t="s">
        <v>289</v>
      </c>
      <c r="B18" s="623" t="s">
        <v>285</v>
      </c>
      <c r="C18" s="622"/>
      <c r="D18" s="622">
        <v>8</v>
      </c>
      <c r="E18" s="622"/>
      <c r="F18" s="622"/>
      <c r="G18" s="624">
        <v>3</v>
      </c>
      <c r="H18" s="625">
        <f t="shared" si="0"/>
        <v>90</v>
      </c>
      <c r="I18" s="625">
        <v>4</v>
      </c>
      <c r="J18" s="626">
        <v>4</v>
      </c>
      <c r="K18" s="626"/>
      <c r="L18" s="626"/>
      <c r="M18" s="626">
        <f t="shared" si="2"/>
        <v>86</v>
      </c>
      <c r="N18" s="627"/>
      <c r="O18" s="1173"/>
      <c r="P18" s="1174"/>
      <c r="Q18" s="627"/>
      <c r="R18" s="1176"/>
      <c r="S18" s="1176"/>
      <c r="T18" s="627"/>
      <c r="U18" s="1173"/>
      <c r="V18" s="1177"/>
      <c r="W18" s="627"/>
      <c r="X18" s="1173" t="s">
        <v>115</v>
      </c>
      <c r="Y18" s="1177"/>
      <c r="Z18" s="1010"/>
      <c r="AA18" s="1011"/>
      <c r="AB18" s="1012"/>
      <c r="AC18" s="73"/>
      <c r="AD18" s="73"/>
      <c r="AF18" s="74">
        <v>4</v>
      </c>
    </row>
    <row r="19" spans="1:32" s="74" customFormat="1" ht="19.5" thickBot="1">
      <c r="A19" s="630" t="s">
        <v>290</v>
      </c>
      <c r="B19" s="623" t="s">
        <v>286</v>
      </c>
      <c r="C19" s="622"/>
      <c r="D19" s="622">
        <v>7</v>
      </c>
      <c r="E19" s="622"/>
      <c r="F19" s="622"/>
      <c r="G19" s="624">
        <v>3</v>
      </c>
      <c r="H19" s="625">
        <f>G19*30</f>
        <v>90</v>
      </c>
      <c r="I19" s="625">
        <v>4</v>
      </c>
      <c r="J19" s="626">
        <v>4</v>
      </c>
      <c r="K19" s="626"/>
      <c r="L19" s="626"/>
      <c r="M19" s="626">
        <f>H19-I19</f>
        <v>86</v>
      </c>
      <c r="N19" s="627"/>
      <c r="O19" s="1173"/>
      <c r="P19" s="1174"/>
      <c r="Q19" s="627"/>
      <c r="R19" s="1176"/>
      <c r="S19" s="1176"/>
      <c r="T19" s="627"/>
      <c r="U19" s="1173"/>
      <c r="V19" s="1177"/>
      <c r="W19" s="627" t="s">
        <v>115</v>
      </c>
      <c r="X19" s="1173"/>
      <c r="Y19" s="1177"/>
      <c r="Z19" s="1010"/>
      <c r="AA19" s="1011"/>
      <c r="AB19" s="1012"/>
      <c r="AC19" s="73"/>
      <c r="AD19" s="73"/>
      <c r="AF19" s="74">
        <v>4</v>
      </c>
    </row>
    <row r="20" spans="1:32" s="74" customFormat="1" ht="19.5" thickBot="1">
      <c r="A20" s="631" t="s">
        <v>291</v>
      </c>
      <c r="B20" s="628" t="s">
        <v>287</v>
      </c>
      <c r="C20" s="622"/>
      <c r="D20" s="638">
        <v>5</v>
      </c>
      <c r="E20" s="638"/>
      <c r="F20" s="638"/>
      <c r="G20" s="624">
        <v>3</v>
      </c>
      <c r="H20" s="625">
        <f>G20*30</f>
        <v>90</v>
      </c>
      <c r="I20" s="625">
        <v>4</v>
      </c>
      <c r="J20" s="626">
        <v>4</v>
      </c>
      <c r="K20" s="626"/>
      <c r="L20" s="626"/>
      <c r="M20" s="626">
        <f>H20-I20</f>
        <v>86</v>
      </c>
      <c r="N20" s="627"/>
      <c r="O20" s="1173"/>
      <c r="P20" s="1174"/>
      <c r="Q20" s="627"/>
      <c r="R20" s="1176"/>
      <c r="S20" s="1176"/>
      <c r="T20" s="627" t="s">
        <v>115</v>
      </c>
      <c r="U20" s="1173"/>
      <c r="V20" s="1177"/>
      <c r="W20" s="627"/>
      <c r="X20" s="1173"/>
      <c r="Y20" s="1177"/>
      <c r="Z20" s="1010"/>
      <c r="AA20" s="1011"/>
      <c r="AB20" s="1012"/>
      <c r="AC20" s="73"/>
      <c r="AD20" s="73"/>
      <c r="AF20" s="74">
        <v>3</v>
      </c>
    </row>
    <row r="21" spans="1:32" s="74" customFormat="1" ht="19.5" thickBot="1">
      <c r="A21" s="631" t="s">
        <v>292</v>
      </c>
      <c r="B21" s="628" t="s">
        <v>288</v>
      </c>
      <c r="C21" s="622"/>
      <c r="D21" s="638">
        <v>7</v>
      </c>
      <c r="E21" s="638"/>
      <c r="F21" s="638"/>
      <c r="G21" s="624">
        <v>3</v>
      </c>
      <c r="H21" s="625">
        <f>G21*30</f>
        <v>90</v>
      </c>
      <c r="I21" s="625">
        <v>4</v>
      </c>
      <c r="J21" s="626">
        <v>4</v>
      </c>
      <c r="K21" s="626"/>
      <c r="L21" s="626"/>
      <c r="M21" s="629">
        <f>H21-I21</f>
        <v>86</v>
      </c>
      <c r="N21" s="627"/>
      <c r="O21" s="1175"/>
      <c r="P21" s="1175"/>
      <c r="Q21" s="627"/>
      <c r="R21" s="1175"/>
      <c r="S21" s="1175"/>
      <c r="T21" s="627"/>
      <c r="U21" s="1175"/>
      <c r="V21" s="1175"/>
      <c r="W21" s="627" t="s">
        <v>115</v>
      </c>
      <c r="X21" s="1175"/>
      <c r="Y21" s="1175"/>
      <c r="Z21" s="1010"/>
      <c r="AA21" s="1011"/>
      <c r="AB21" s="1012"/>
      <c r="AC21" s="73"/>
      <c r="AD21" s="73"/>
      <c r="AF21" s="74">
        <v>4</v>
      </c>
    </row>
    <row r="22" spans="1:30" s="214" customFormat="1" ht="19.5" thickBot="1">
      <c r="A22" s="1102" t="s">
        <v>206</v>
      </c>
      <c r="B22" s="1103"/>
      <c r="C22" s="618"/>
      <c r="D22" s="609"/>
      <c r="E22" s="619"/>
      <c r="F22" s="619"/>
      <c r="G22" s="620">
        <f>SUM(G12:G21)</f>
        <v>33.5</v>
      </c>
      <c r="H22" s="620">
        <f>SUM(H12:H21)</f>
        <v>1005</v>
      </c>
      <c r="I22" s="620">
        <f>SUM(I12:I21)</f>
        <v>40</v>
      </c>
      <c r="J22" s="620">
        <f>SUM(J12:J21)</f>
        <v>40</v>
      </c>
      <c r="K22" s="620"/>
      <c r="L22" s="620"/>
      <c r="M22" s="620">
        <f>SUM(M12:M21)</f>
        <v>965</v>
      </c>
      <c r="N22" s="621" t="s">
        <v>115</v>
      </c>
      <c r="O22" s="1020" t="s">
        <v>115</v>
      </c>
      <c r="P22" s="1021"/>
      <c r="Q22" s="621" t="s">
        <v>116</v>
      </c>
      <c r="R22" s="1020" t="s">
        <v>115</v>
      </c>
      <c r="S22" s="1021"/>
      <c r="T22" s="621" t="s">
        <v>115</v>
      </c>
      <c r="U22" s="1020">
        <v>0</v>
      </c>
      <c r="V22" s="1021"/>
      <c r="W22" s="621" t="s">
        <v>207</v>
      </c>
      <c r="X22" s="1020" t="s">
        <v>115</v>
      </c>
      <c r="Y22" s="1021"/>
      <c r="Z22" s="1149"/>
      <c r="AA22" s="1150"/>
      <c r="AB22" s="1151"/>
      <c r="AC22" s="213"/>
      <c r="AD22" s="213"/>
    </row>
    <row r="23" spans="1:30" s="52" customFormat="1" ht="19.5" thickBot="1">
      <c r="A23" s="278" t="s">
        <v>133</v>
      </c>
      <c r="B23" s="372"/>
      <c r="C23" s="372"/>
      <c r="D23" s="372"/>
      <c r="E23" s="372"/>
      <c r="F23" s="372"/>
      <c r="G23" s="372"/>
      <c r="H23" s="372"/>
      <c r="I23" s="372"/>
      <c r="J23" s="372"/>
      <c r="K23" s="372"/>
      <c r="L23" s="372"/>
      <c r="M23" s="372"/>
      <c r="N23" s="372"/>
      <c r="O23" s="372"/>
      <c r="P23" s="372"/>
      <c r="Q23" s="372"/>
      <c r="R23" s="372"/>
      <c r="S23" s="372"/>
      <c r="T23" s="372"/>
      <c r="U23" s="372"/>
      <c r="V23" s="372"/>
      <c r="W23" s="372"/>
      <c r="X23" s="372"/>
      <c r="Y23" s="372"/>
      <c r="Z23" s="372"/>
      <c r="AA23" s="1147"/>
      <c r="AB23" s="1147"/>
      <c r="AC23" s="51"/>
      <c r="AD23" s="51"/>
    </row>
    <row r="24" spans="1:32" s="300" customFormat="1" ht="18.75" customHeight="1" thickBot="1">
      <c r="A24" s="674" t="s">
        <v>134</v>
      </c>
      <c r="B24" s="675" t="s">
        <v>81</v>
      </c>
      <c r="C24" s="676">
        <v>3</v>
      </c>
      <c r="D24" s="375"/>
      <c r="E24" s="677"/>
      <c r="F24" s="678"/>
      <c r="G24" s="377">
        <v>7</v>
      </c>
      <c r="H24" s="679">
        <f>G24*30</f>
        <v>210</v>
      </c>
      <c r="I24" s="680">
        <v>12</v>
      </c>
      <c r="J24" s="680">
        <v>8</v>
      </c>
      <c r="K24" s="680"/>
      <c r="L24" s="680">
        <v>4</v>
      </c>
      <c r="M24" s="680">
        <f>H24-I24</f>
        <v>198</v>
      </c>
      <c r="N24" s="681"/>
      <c r="O24" s="1178"/>
      <c r="P24" s="1179"/>
      <c r="Q24" s="681" t="s">
        <v>116</v>
      </c>
      <c r="R24" s="1180"/>
      <c r="S24" s="1181"/>
      <c r="T24" s="381"/>
      <c r="U24" s="1182"/>
      <c r="V24" s="1183"/>
      <c r="W24" s="381"/>
      <c r="X24" s="1182"/>
      <c r="Y24" s="1183"/>
      <c r="Z24" s="1184"/>
      <c r="AA24" s="1185"/>
      <c r="AB24" s="1186"/>
      <c r="AC24" s="299"/>
      <c r="AD24" s="299"/>
      <c r="AF24" s="300">
        <v>2</v>
      </c>
    </row>
    <row r="25" spans="1:30" s="107" customFormat="1" ht="18.75" customHeight="1" hidden="1">
      <c r="A25" s="682"/>
      <c r="B25" s="683"/>
      <c r="C25" s="684"/>
      <c r="D25" s="607"/>
      <c r="E25" s="685"/>
      <c r="F25" s="686"/>
      <c r="G25" s="393"/>
      <c r="H25" s="687"/>
      <c r="I25" s="688"/>
      <c r="J25" s="607"/>
      <c r="K25" s="607"/>
      <c r="L25" s="607"/>
      <c r="M25" s="686"/>
      <c r="N25" s="689"/>
      <c r="O25" s="690"/>
      <c r="P25" s="691"/>
      <c r="Q25" s="689"/>
      <c r="R25" s="975"/>
      <c r="S25" s="976"/>
      <c r="T25" s="362"/>
      <c r="U25" s="975"/>
      <c r="V25" s="976"/>
      <c r="W25" s="362"/>
      <c r="X25" s="975"/>
      <c r="Y25" s="976"/>
      <c r="Z25" s="984"/>
      <c r="AA25" s="985"/>
      <c r="AB25" s="976"/>
      <c r="AC25" s="106"/>
      <c r="AD25" s="106"/>
    </row>
    <row r="26" spans="1:30" s="107" customFormat="1" ht="18.75" customHeight="1" hidden="1">
      <c r="A26" s="692"/>
      <c r="B26" s="693"/>
      <c r="C26" s="694"/>
      <c r="D26" s="695"/>
      <c r="E26" s="696"/>
      <c r="F26" s="697"/>
      <c r="G26" s="394"/>
      <c r="H26" s="698"/>
      <c r="I26" s="699"/>
      <c r="J26" s="695"/>
      <c r="K26" s="695"/>
      <c r="L26" s="695"/>
      <c r="M26" s="697"/>
      <c r="N26" s="700"/>
      <c r="O26" s="701"/>
      <c r="P26" s="702"/>
      <c r="Q26" s="700"/>
      <c r="R26" s="975"/>
      <c r="S26" s="976"/>
      <c r="T26" s="362"/>
      <c r="U26" s="975"/>
      <c r="V26" s="976"/>
      <c r="W26" s="362"/>
      <c r="X26" s="975"/>
      <c r="Y26" s="976"/>
      <c r="Z26" s="984"/>
      <c r="AA26" s="985"/>
      <c r="AB26" s="976"/>
      <c r="AC26" s="106"/>
      <c r="AD26" s="106"/>
    </row>
    <row r="27" spans="1:30" s="102" customFormat="1" ht="18.75">
      <c r="A27" s="674" t="s">
        <v>135</v>
      </c>
      <c r="B27" s="703" t="s">
        <v>86</v>
      </c>
      <c r="C27" s="704"/>
      <c r="D27" s="705"/>
      <c r="E27" s="705"/>
      <c r="F27" s="706"/>
      <c r="G27" s="707">
        <f>SUM(G28:G29)</f>
        <v>8</v>
      </c>
      <c r="H27" s="708">
        <f aca="true" t="shared" si="3" ref="H27:M27">SUM(H28:H29)</f>
        <v>240</v>
      </c>
      <c r="I27" s="709">
        <f t="shared" si="3"/>
        <v>20</v>
      </c>
      <c r="J27" s="709">
        <f t="shared" si="3"/>
        <v>8</v>
      </c>
      <c r="K27" s="709">
        <f t="shared" si="3"/>
        <v>12</v>
      </c>
      <c r="L27" s="710"/>
      <c r="M27" s="711">
        <f t="shared" si="3"/>
        <v>220</v>
      </c>
      <c r="N27" s="712"/>
      <c r="O27" s="1178"/>
      <c r="P27" s="1179"/>
      <c r="Q27" s="712"/>
      <c r="R27" s="975"/>
      <c r="S27" s="976"/>
      <c r="T27" s="364"/>
      <c r="U27" s="975"/>
      <c r="V27" s="976"/>
      <c r="W27" s="364"/>
      <c r="X27" s="975"/>
      <c r="Y27" s="976"/>
      <c r="Z27" s="996"/>
      <c r="AA27" s="997"/>
      <c r="AB27" s="998"/>
      <c r="AC27" s="101" t="s">
        <v>293</v>
      </c>
      <c r="AD27" s="101"/>
    </row>
    <row r="28" spans="1:32" s="107" customFormat="1" ht="18.75">
      <c r="A28" s="713" t="s">
        <v>136</v>
      </c>
      <c r="B28" s="489" t="s">
        <v>86</v>
      </c>
      <c r="C28" s="359"/>
      <c r="D28" s="638">
        <v>1</v>
      </c>
      <c r="E28" s="638"/>
      <c r="F28" s="714"/>
      <c r="G28" s="393">
        <v>4</v>
      </c>
      <c r="H28" s="679">
        <f>G28*30</f>
        <v>120</v>
      </c>
      <c r="I28" s="385">
        <f aca="true" t="shared" si="4" ref="I28:I33">SUM(J28:L28)</f>
        <v>8</v>
      </c>
      <c r="J28" s="383">
        <v>4</v>
      </c>
      <c r="K28" s="638">
        <v>4</v>
      </c>
      <c r="L28" s="638"/>
      <c r="M28" s="715">
        <f aca="true" t="shared" si="5" ref="M28:M38">H28-I28</f>
        <v>112</v>
      </c>
      <c r="N28" s="689" t="s">
        <v>207</v>
      </c>
      <c r="O28" s="1187"/>
      <c r="P28" s="1188"/>
      <c r="Q28" s="689"/>
      <c r="R28" s="975"/>
      <c r="S28" s="976"/>
      <c r="T28" s="362"/>
      <c r="U28" s="975"/>
      <c r="V28" s="976"/>
      <c r="W28" s="362"/>
      <c r="X28" s="975"/>
      <c r="Y28" s="976"/>
      <c r="Z28" s="984"/>
      <c r="AA28" s="985"/>
      <c r="AB28" s="976"/>
      <c r="AC28" s="106"/>
      <c r="AD28" s="106"/>
      <c r="AF28" s="107">
        <v>1</v>
      </c>
    </row>
    <row r="29" spans="1:32" s="107" customFormat="1" ht="19.5" customHeight="1" thickBot="1">
      <c r="A29" s="716" t="s">
        <v>137</v>
      </c>
      <c r="B29" s="717" t="s">
        <v>86</v>
      </c>
      <c r="C29" s="718">
        <v>2</v>
      </c>
      <c r="D29" s="719"/>
      <c r="E29" s="719"/>
      <c r="F29" s="720"/>
      <c r="G29" s="394">
        <v>4</v>
      </c>
      <c r="H29" s="721">
        <f>G29*30</f>
        <v>120</v>
      </c>
      <c r="I29" s="722">
        <f t="shared" si="4"/>
        <v>12</v>
      </c>
      <c r="J29" s="723">
        <v>4</v>
      </c>
      <c r="K29" s="719">
        <v>8</v>
      </c>
      <c r="L29" s="719"/>
      <c r="M29" s="724">
        <f t="shared" si="5"/>
        <v>108</v>
      </c>
      <c r="N29" s="700"/>
      <c r="O29" s="1189" t="s">
        <v>116</v>
      </c>
      <c r="P29" s="1190"/>
      <c r="Q29" s="700"/>
      <c r="R29" s="975"/>
      <c r="S29" s="976"/>
      <c r="T29" s="362"/>
      <c r="U29" s="975"/>
      <c r="V29" s="976"/>
      <c r="W29" s="362"/>
      <c r="X29" s="975"/>
      <c r="Y29" s="976"/>
      <c r="Z29" s="984"/>
      <c r="AA29" s="985"/>
      <c r="AB29" s="976"/>
      <c r="AC29" s="85" t="s">
        <v>298</v>
      </c>
      <c r="AD29" s="671">
        <f>SUMIF(AF$24:AF$38,AD$5,G$24:G$38)</f>
        <v>37</v>
      </c>
      <c r="AF29" s="107">
        <v>1</v>
      </c>
    </row>
    <row r="30" spans="1:32" s="102" customFormat="1" ht="19.5" thickBot="1">
      <c r="A30" s="725" t="s">
        <v>138</v>
      </c>
      <c r="B30" s="726" t="s">
        <v>64</v>
      </c>
      <c r="C30" s="727">
        <v>1</v>
      </c>
      <c r="D30" s="728"/>
      <c r="E30" s="728"/>
      <c r="F30" s="729"/>
      <c r="G30" s="730">
        <v>4</v>
      </c>
      <c r="H30" s="731">
        <f>G30*30</f>
        <v>120</v>
      </c>
      <c r="I30" s="732">
        <v>8</v>
      </c>
      <c r="J30" s="733">
        <v>8</v>
      </c>
      <c r="K30" s="733"/>
      <c r="L30" s="733"/>
      <c r="M30" s="729">
        <f t="shared" si="5"/>
        <v>112</v>
      </c>
      <c r="N30" s="734" t="s">
        <v>207</v>
      </c>
      <c r="O30" s="1191"/>
      <c r="P30" s="1192"/>
      <c r="Q30" s="734"/>
      <c r="R30" s="975"/>
      <c r="S30" s="976"/>
      <c r="T30" s="364"/>
      <c r="U30" s="975"/>
      <c r="V30" s="976"/>
      <c r="W30" s="364"/>
      <c r="X30" s="975"/>
      <c r="Y30" s="976"/>
      <c r="Z30" s="996"/>
      <c r="AA30" s="997"/>
      <c r="AB30" s="998"/>
      <c r="AC30" s="85" t="s">
        <v>299</v>
      </c>
      <c r="AD30" s="671">
        <f>SUMIF(AF$24:AF$38,2,G$24:G$38)</f>
        <v>14</v>
      </c>
      <c r="AF30" s="102">
        <v>1</v>
      </c>
    </row>
    <row r="31" spans="1:30" s="102" customFormat="1" ht="18.75">
      <c r="A31" s="674" t="s">
        <v>139</v>
      </c>
      <c r="B31" s="703" t="s">
        <v>37</v>
      </c>
      <c r="C31" s="704"/>
      <c r="D31" s="705"/>
      <c r="E31" s="705"/>
      <c r="F31" s="706"/>
      <c r="G31" s="707">
        <f>G32+G33</f>
        <v>6</v>
      </c>
      <c r="H31" s="708">
        <f>H32+H33</f>
        <v>180</v>
      </c>
      <c r="I31" s="709">
        <f>I32+I33</f>
        <v>16</v>
      </c>
      <c r="J31" s="709">
        <v>8</v>
      </c>
      <c r="K31" s="710"/>
      <c r="L31" s="709">
        <v>8</v>
      </c>
      <c r="M31" s="735">
        <f t="shared" si="5"/>
        <v>164</v>
      </c>
      <c r="N31" s="736"/>
      <c r="O31" s="1003"/>
      <c r="P31" s="1004"/>
      <c r="Q31" s="737"/>
      <c r="R31" s="975"/>
      <c r="S31" s="976"/>
      <c r="T31" s="364"/>
      <c r="U31" s="975"/>
      <c r="V31" s="976"/>
      <c r="W31" s="364"/>
      <c r="X31" s="975"/>
      <c r="Y31" s="976"/>
      <c r="Z31" s="996"/>
      <c r="AA31" s="997"/>
      <c r="AB31" s="998"/>
      <c r="AC31" s="85" t="s">
        <v>300</v>
      </c>
      <c r="AD31" s="671"/>
    </row>
    <row r="32" spans="1:32" s="331" customFormat="1" ht="18.75" customHeight="1">
      <c r="A32" s="713" t="s">
        <v>140</v>
      </c>
      <c r="B32" s="489" t="s">
        <v>37</v>
      </c>
      <c r="C32" s="399">
        <v>2</v>
      </c>
      <c r="D32" s="638"/>
      <c r="E32" s="638"/>
      <c r="F32" s="714"/>
      <c r="G32" s="738">
        <v>5</v>
      </c>
      <c r="H32" s="679">
        <f>G32*30</f>
        <v>150</v>
      </c>
      <c r="I32" s="385">
        <v>12</v>
      </c>
      <c r="J32" s="415" t="s">
        <v>207</v>
      </c>
      <c r="K32" s="638"/>
      <c r="L32" s="415" t="s">
        <v>115</v>
      </c>
      <c r="M32" s="715">
        <f>H32-I32</f>
        <v>138</v>
      </c>
      <c r="N32" s="739"/>
      <c r="O32" s="1187" t="s">
        <v>116</v>
      </c>
      <c r="P32" s="1188"/>
      <c r="Q32" s="740"/>
      <c r="R32" s="975"/>
      <c r="S32" s="976"/>
      <c r="T32" s="362"/>
      <c r="U32" s="975"/>
      <c r="V32" s="976"/>
      <c r="W32" s="362"/>
      <c r="X32" s="975"/>
      <c r="Y32" s="976"/>
      <c r="Z32" s="984"/>
      <c r="AA32" s="985"/>
      <c r="AB32" s="976"/>
      <c r="AC32" s="85" t="s">
        <v>301</v>
      </c>
      <c r="AD32" s="671"/>
      <c r="AF32" s="331">
        <v>1</v>
      </c>
    </row>
    <row r="33" spans="1:32" s="107" customFormat="1" ht="19.5" thickBot="1">
      <c r="A33" s="716" t="s">
        <v>141</v>
      </c>
      <c r="B33" s="717" t="s">
        <v>61</v>
      </c>
      <c r="C33" s="718"/>
      <c r="D33" s="719"/>
      <c r="E33" s="719"/>
      <c r="F33" s="720">
        <v>3</v>
      </c>
      <c r="G33" s="741">
        <v>1</v>
      </c>
      <c r="H33" s="721">
        <f>G33*30</f>
        <v>30</v>
      </c>
      <c r="I33" s="722">
        <f t="shared" si="4"/>
        <v>4</v>
      </c>
      <c r="J33" s="723"/>
      <c r="K33" s="723"/>
      <c r="L33" s="723">
        <v>4</v>
      </c>
      <c r="M33" s="724">
        <f t="shared" si="5"/>
        <v>26</v>
      </c>
      <c r="N33" s="742"/>
      <c r="O33" s="1001"/>
      <c r="P33" s="1002"/>
      <c r="Q33" s="743" t="s">
        <v>115</v>
      </c>
      <c r="R33" s="975"/>
      <c r="S33" s="976"/>
      <c r="T33" s="362"/>
      <c r="U33" s="975"/>
      <c r="V33" s="976"/>
      <c r="W33" s="362"/>
      <c r="X33" s="975"/>
      <c r="Y33" s="976"/>
      <c r="Z33" s="984"/>
      <c r="AA33" s="985"/>
      <c r="AB33" s="976"/>
      <c r="AC33" s="106"/>
      <c r="AD33" s="106"/>
      <c r="AF33" s="107">
        <v>2</v>
      </c>
    </row>
    <row r="34" spans="1:30" s="300" customFormat="1" ht="18.75">
      <c r="A34" s="674" t="s">
        <v>142</v>
      </c>
      <c r="B34" s="703" t="s">
        <v>57</v>
      </c>
      <c r="C34" s="704"/>
      <c r="D34" s="705"/>
      <c r="E34" s="705"/>
      <c r="F34" s="706"/>
      <c r="G34" s="744">
        <f>G35+G36</f>
        <v>14</v>
      </c>
      <c r="H34" s="708">
        <f>H35+H36</f>
        <v>420</v>
      </c>
      <c r="I34" s="709">
        <f>I35+I36</f>
        <v>32</v>
      </c>
      <c r="J34" s="709">
        <v>18</v>
      </c>
      <c r="K34" s="709"/>
      <c r="L34" s="709">
        <v>10</v>
      </c>
      <c r="M34" s="711">
        <f>M35+M36</f>
        <v>388</v>
      </c>
      <c r="N34" s="737"/>
      <c r="O34" s="1003"/>
      <c r="P34" s="1004"/>
      <c r="Q34" s="737"/>
      <c r="R34" s="1193"/>
      <c r="S34" s="1194"/>
      <c r="T34" s="405"/>
      <c r="U34" s="1193"/>
      <c r="V34" s="1194"/>
      <c r="W34" s="405"/>
      <c r="X34" s="1193"/>
      <c r="Y34" s="1194"/>
      <c r="Z34" s="1195"/>
      <c r="AA34" s="1196"/>
      <c r="AB34" s="1197"/>
      <c r="AC34" s="299"/>
      <c r="AD34" s="299"/>
    </row>
    <row r="35" spans="1:32" s="318" customFormat="1" ht="31.5">
      <c r="A35" s="713" t="s">
        <v>143</v>
      </c>
      <c r="B35" s="489" t="s">
        <v>82</v>
      </c>
      <c r="C35" s="359">
        <v>1</v>
      </c>
      <c r="D35" s="638"/>
      <c r="E35" s="638"/>
      <c r="F35" s="714"/>
      <c r="G35" s="745">
        <v>7</v>
      </c>
      <c r="H35" s="679">
        <f>G35*30</f>
        <v>210</v>
      </c>
      <c r="I35" s="385">
        <v>16</v>
      </c>
      <c r="J35" s="415" t="s">
        <v>208</v>
      </c>
      <c r="K35" s="638"/>
      <c r="L35" s="415" t="s">
        <v>209</v>
      </c>
      <c r="M35" s="715">
        <f t="shared" si="5"/>
        <v>194</v>
      </c>
      <c r="N35" s="740" t="s">
        <v>215</v>
      </c>
      <c r="O35" s="999"/>
      <c r="P35" s="1000"/>
      <c r="Q35" s="740"/>
      <c r="R35" s="1193"/>
      <c r="S35" s="1194"/>
      <c r="T35" s="413"/>
      <c r="U35" s="1193"/>
      <c r="V35" s="1194"/>
      <c r="W35" s="413"/>
      <c r="X35" s="1193"/>
      <c r="Y35" s="1194"/>
      <c r="Z35" s="1198"/>
      <c r="AA35" s="1199"/>
      <c r="AB35" s="1194"/>
      <c r="AC35" s="317"/>
      <c r="AD35" s="317"/>
      <c r="AF35" s="318">
        <v>1</v>
      </c>
    </row>
    <row r="36" spans="1:32" s="318" customFormat="1" ht="32.25" thickBot="1">
      <c r="A36" s="716" t="s">
        <v>144</v>
      </c>
      <c r="B36" s="717" t="s">
        <v>83</v>
      </c>
      <c r="C36" s="718">
        <v>2</v>
      </c>
      <c r="D36" s="719"/>
      <c r="E36" s="719"/>
      <c r="F36" s="720"/>
      <c r="G36" s="746">
        <v>7</v>
      </c>
      <c r="H36" s="721">
        <f>G36*30</f>
        <v>210</v>
      </c>
      <c r="I36" s="722">
        <v>16</v>
      </c>
      <c r="J36" s="747" t="s">
        <v>208</v>
      </c>
      <c r="K36" s="719"/>
      <c r="L36" s="747" t="s">
        <v>209</v>
      </c>
      <c r="M36" s="724">
        <f t="shared" si="5"/>
        <v>194</v>
      </c>
      <c r="N36" s="743"/>
      <c r="O36" s="1189" t="s">
        <v>215</v>
      </c>
      <c r="P36" s="1190"/>
      <c r="Q36" s="743"/>
      <c r="R36" s="1193"/>
      <c r="S36" s="1194"/>
      <c r="T36" s="413"/>
      <c r="U36" s="1193"/>
      <c r="V36" s="1194"/>
      <c r="W36" s="413"/>
      <c r="X36" s="1193"/>
      <c r="Y36" s="1194"/>
      <c r="Z36" s="1198"/>
      <c r="AA36" s="1199"/>
      <c r="AB36" s="1194"/>
      <c r="AC36" s="317"/>
      <c r="AD36" s="317"/>
      <c r="AF36" s="318">
        <v>1</v>
      </c>
    </row>
    <row r="37" spans="1:32" s="102" customFormat="1" ht="18.75">
      <c r="A37" s="748" t="s">
        <v>145</v>
      </c>
      <c r="B37" s="749" t="s">
        <v>36</v>
      </c>
      <c r="C37" s="750">
        <v>3</v>
      </c>
      <c r="D37" s="448"/>
      <c r="E37" s="448"/>
      <c r="F37" s="435"/>
      <c r="G37" s="751">
        <v>6</v>
      </c>
      <c r="H37" s="752">
        <f>G37*30</f>
        <v>180</v>
      </c>
      <c r="I37" s="447">
        <v>12</v>
      </c>
      <c r="J37" s="753" t="s">
        <v>207</v>
      </c>
      <c r="K37" s="448"/>
      <c r="L37" s="753" t="s">
        <v>115</v>
      </c>
      <c r="M37" s="754">
        <f t="shared" si="5"/>
        <v>168</v>
      </c>
      <c r="N37" s="755"/>
      <c r="O37" s="1003"/>
      <c r="P37" s="1004"/>
      <c r="Q37" s="712" t="s">
        <v>116</v>
      </c>
      <c r="R37" s="975"/>
      <c r="S37" s="976"/>
      <c r="T37" s="364"/>
      <c r="U37" s="975"/>
      <c r="V37" s="976"/>
      <c r="W37" s="364"/>
      <c r="X37" s="975"/>
      <c r="Y37" s="976"/>
      <c r="Z37" s="996"/>
      <c r="AA37" s="997"/>
      <c r="AB37" s="998"/>
      <c r="AC37" s="101"/>
      <c r="AD37" s="101"/>
      <c r="AF37" s="102">
        <v>2</v>
      </c>
    </row>
    <row r="38" spans="1:32" s="102" customFormat="1" ht="19.5" thickBot="1">
      <c r="A38" s="756" t="s">
        <v>146</v>
      </c>
      <c r="B38" s="429" t="s">
        <v>35</v>
      </c>
      <c r="C38" s="389">
        <v>1</v>
      </c>
      <c r="D38" s="390"/>
      <c r="E38" s="390"/>
      <c r="F38" s="757"/>
      <c r="G38" s="758">
        <v>6</v>
      </c>
      <c r="H38" s="759">
        <f>G38*30</f>
        <v>180</v>
      </c>
      <c r="I38" s="392">
        <v>12</v>
      </c>
      <c r="J38" s="415" t="s">
        <v>207</v>
      </c>
      <c r="K38" s="390"/>
      <c r="L38" s="415" t="s">
        <v>115</v>
      </c>
      <c r="M38" s="398">
        <f t="shared" si="5"/>
        <v>168</v>
      </c>
      <c r="N38" s="743" t="s">
        <v>116</v>
      </c>
      <c r="O38" s="1005"/>
      <c r="P38" s="1006"/>
      <c r="Q38" s="743"/>
      <c r="R38" s="975"/>
      <c r="S38" s="976"/>
      <c r="T38" s="366"/>
      <c r="U38" s="975"/>
      <c r="V38" s="976"/>
      <c r="W38" s="366"/>
      <c r="X38" s="975"/>
      <c r="Y38" s="976"/>
      <c r="Z38" s="1010"/>
      <c r="AA38" s="1011"/>
      <c r="AB38" s="1012"/>
      <c r="AC38" s="101"/>
      <c r="AD38" s="101"/>
      <c r="AF38" s="102">
        <v>1</v>
      </c>
    </row>
    <row r="39" spans="1:30" s="107" customFormat="1" ht="19.5" thickBot="1">
      <c r="A39" s="1041" t="s">
        <v>213</v>
      </c>
      <c r="B39" s="1042"/>
      <c r="C39" s="416"/>
      <c r="D39" s="417"/>
      <c r="E39" s="417"/>
      <c r="F39" s="417"/>
      <c r="G39" s="418">
        <f>G24+G27+G30+G31+G34+G37+G38</f>
        <v>51</v>
      </c>
      <c r="H39" s="418">
        <f aca="true" t="shared" si="6" ref="H39:M39">H24+H27+H30+H31+H34+H37+H38</f>
        <v>1530</v>
      </c>
      <c r="I39" s="418">
        <f t="shared" si="6"/>
        <v>112</v>
      </c>
      <c r="J39" s="266">
        <v>68</v>
      </c>
      <c r="K39" s="266">
        <v>12</v>
      </c>
      <c r="L39" s="266">
        <v>32</v>
      </c>
      <c r="M39" s="418">
        <f t="shared" si="6"/>
        <v>1418</v>
      </c>
      <c r="N39" s="632" t="s">
        <v>294</v>
      </c>
      <c r="O39" s="1200" t="s">
        <v>229</v>
      </c>
      <c r="P39" s="1201"/>
      <c r="Q39" s="632" t="s">
        <v>295</v>
      </c>
      <c r="R39" s="1013">
        <f>S25+S26+S28+S29+S30+S32+S33+S35+S36+S37+S38</f>
        <v>0</v>
      </c>
      <c r="S39" s="1014"/>
      <c r="T39" s="419">
        <f>T25+T26+T28+T29+T30+T32+T33+T35+T36+T37+T38</f>
        <v>0</v>
      </c>
      <c r="U39" s="1013">
        <f>V25+V26+V28+V29+V30+V32+V33+V35+V36+V37+V38</f>
        <v>0</v>
      </c>
      <c r="V39" s="1014"/>
      <c r="W39" s="419">
        <f>W25+W26+W28+W29+W30+W32+W33+W35+W36+W37+W38</f>
        <v>0</v>
      </c>
      <c r="X39" s="1013">
        <f>Y25+Y26+Y28+Y29+Y30+Y32+Y33+Y35+Y36+Y37+Y38</f>
        <v>0</v>
      </c>
      <c r="Y39" s="1014"/>
      <c r="Z39" s="1013">
        <f>Z25+Z26+Z28+Z29+Z30+Z32+Z33+Z35+Z36+Z37+Z38</f>
        <v>0</v>
      </c>
      <c r="AA39" s="1155"/>
      <c r="AB39" s="1156"/>
      <c r="AC39" s="106"/>
      <c r="AD39" s="106"/>
    </row>
    <row r="40" spans="1:30" s="107" customFormat="1" ht="18.75">
      <c r="A40" s="1022" t="s">
        <v>147</v>
      </c>
      <c r="B40" s="1023"/>
      <c r="C40" s="1023"/>
      <c r="D40" s="1023"/>
      <c r="E40" s="1023"/>
      <c r="F40" s="1023"/>
      <c r="G40" s="1023"/>
      <c r="H40" s="1023"/>
      <c r="I40" s="1023"/>
      <c r="J40" s="1023"/>
      <c r="K40" s="1023"/>
      <c r="L40" s="1023"/>
      <c r="M40" s="1023"/>
      <c r="N40" s="1023"/>
      <c r="O40" s="1023"/>
      <c r="P40" s="1023"/>
      <c r="Q40" s="1023"/>
      <c r="R40" s="1023"/>
      <c r="S40" s="1023"/>
      <c r="T40" s="1023"/>
      <c r="U40" s="1023"/>
      <c r="V40" s="1023"/>
      <c r="W40" s="1023"/>
      <c r="X40" s="1023"/>
      <c r="Y40" s="1023"/>
      <c r="Z40" s="1023"/>
      <c r="AA40" s="1024"/>
      <c r="AB40" s="421"/>
      <c r="AC40" s="106"/>
      <c r="AD40" s="106"/>
    </row>
    <row r="41" spans="1:30" s="113" customFormat="1" ht="18.75">
      <c r="A41" s="216" t="s">
        <v>150</v>
      </c>
      <c r="B41" s="422" t="s">
        <v>88</v>
      </c>
      <c r="C41" s="423"/>
      <c r="D41" s="424"/>
      <c r="E41" s="424"/>
      <c r="F41" s="424"/>
      <c r="G41" s="425">
        <v>4.5</v>
      </c>
      <c r="H41" s="425">
        <f aca="true" t="shared" si="7" ref="H41:M41">H42+H43</f>
        <v>135</v>
      </c>
      <c r="I41" s="425">
        <f t="shared" si="7"/>
        <v>12</v>
      </c>
      <c r="J41" s="635">
        <v>6</v>
      </c>
      <c r="K41" s="425"/>
      <c r="L41" s="425">
        <v>6</v>
      </c>
      <c r="M41" s="425">
        <f t="shared" si="7"/>
        <v>123</v>
      </c>
      <c r="N41" s="424"/>
      <c r="O41" s="975"/>
      <c r="P41" s="976"/>
      <c r="Q41" s="424"/>
      <c r="R41" s="975"/>
      <c r="S41" s="976"/>
      <c r="T41" s="424"/>
      <c r="U41" s="975"/>
      <c r="V41" s="976"/>
      <c r="W41" s="424"/>
      <c r="X41" s="975"/>
      <c r="Y41" s="976"/>
      <c r="Z41" s="1157"/>
      <c r="AA41" s="1158"/>
      <c r="AB41" s="1159"/>
      <c r="AC41" s="112"/>
      <c r="AD41" s="112"/>
    </row>
    <row r="42" spans="1:32" s="52" customFormat="1" ht="18.75">
      <c r="A42" s="75" t="s">
        <v>151</v>
      </c>
      <c r="B42" s="350" t="s">
        <v>88</v>
      </c>
      <c r="C42" s="351">
        <v>7</v>
      </c>
      <c r="D42" s="352"/>
      <c r="E42" s="352"/>
      <c r="F42" s="352"/>
      <c r="G42" s="633">
        <v>3.5</v>
      </c>
      <c r="H42" s="427">
        <f aca="true" t="shared" si="8" ref="H42:H61">G42*30</f>
        <v>105</v>
      </c>
      <c r="I42" s="392">
        <v>8</v>
      </c>
      <c r="J42" s="603">
        <v>6</v>
      </c>
      <c r="K42" s="390"/>
      <c r="L42" s="601">
        <v>2</v>
      </c>
      <c r="M42" s="428">
        <f>H42-I42</f>
        <v>97</v>
      </c>
      <c r="N42" s="357"/>
      <c r="O42" s="975"/>
      <c r="P42" s="976"/>
      <c r="Q42" s="357"/>
      <c r="R42" s="975"/>
      <c r="S42" s="976"/>
      <c r="T42" s="357"/>
      <c r="U42" s="975"/>
      <c r="V42" s="976"/>
      <c r="W42" s="634" t="s">
        <v>207</v>
      </c>
      <c r="X42" s="975"/>
      <c r="Y42" s="976"/>
      <c r="Z42" s="984"/>
      <c r="AA42" s="985"/>
      <c r="AB42" s="976"/>
      <c r="AC42" s="51"/>
      <c r="AD42" s="51"/>
      <c r="AF42" s="52">
        <v>4</v>
      </c>
    </row>
    <row r="43" spans="1:32" s="52" customFormat="1" ht="18.75">
      <c r="A43" s="75" t="s">
        <v>152</v>
      </c>
      <c r="B43" s="350" t="s">
        <v>89</v>
      </c>
      <c r="C43" s="351"/>
      <c r="D43" s="352"/>
      <c r="E43" s="352"/>
      <c r="F43" s="352">
        <v>8</v>
      </c>
      <c r="G43" s="633">
        <v>1</v>
      </c>
      <c r="H43" s="427">
        <f t="shared" si="8"/>
        <v>30</v>
      </c>
      <c r="I43" s="354">
        <f>SUM(J43:L43)</f>
        <v>4</v>
      </c>
      <c r="J43" s="352"/>
      <c r="K43" s="352"/>
      <c r="L43" s="355">
        <v>4</v>
      </c>
      <c r="M43" s="428">
        <f aca="true" t="shared" si="9" ref="M43:M69">H43-I43</f>
        <v>26</v>
      </c>
      <c r="N43" s="362"/>
      <c r="O43" s="975"/>
      <c r="P43" s="976"/>
      <c r="Q43" s="362"/>
      <c r="R43" s="975"/>
      <c r="S43" s="976"/>
      <c r="T43" s="362"/>
      <c r="U43" s="975"/>
      <c r="V43" s="976"/>
      <c r="W43" s="362"/>
      <c r="X43" s="984" t="s">
        <v>115</v>
      </c>
      <c r="Y43" s="976"/>
      <c r="Z43" s="984"/>
      <c r="AA43" s="985"/>
      <c r="AB43" s="976"/>
      <c r="AC43" s="51"/>
      <c r="AD43" s="51"/>
      <c r="AF43" s="52">
        <v>4</v>
      </c>
    </row>
    <row r="44" spans="1:30" s="102" customFormat="1" ht="18.75">
      <c r="A44" s="37" t="s">
        <v>156</v>
      </c>
      <c r="B44" s="429" t="s">
        <v>45</v>
      </c>
      <c r="C44" s="430"/>
      <c r="D44" s="431"/>
      <c r="E44" s="431"/>
      <c r="F44" s="431"/>
      <c r="G44" s="651">
        <f>G45+G46</f>
        <v>5</v>
      </c>
      <c r="H44" s="391">
        <f aca="true" t="shared" si="10" ref="H44:M44">H45+H46</f>
        <v>150</v>
      </c>
      <c r="I44" s="391">
        <f t="shared" si="10"/>
        <v>16</v>
      </c>
      <c r="J44" s="651">
        <v>8</v>
      </c>
      <c r="K44" s="391"/>
      <c r="L44" s="651">
        <v>8</v>
      </c>
      <c r="M44" s="391">
        <f t="shared" si="10"/>
        <v>134</v>
      </c>
      <c r="N44" s="364"/>
      <c r="O44" s="975"/>
      <c r="P44" s="976"/>
      <c r="Q44" s="364"/>
      <c r="R44" s="975"/>
      <c r="S44" s="976"/>
      <c r="T44" s="364"/>
      <c r="U44" s="975"/>
      <c r="V44" s="976"/>
      <c r="W44" s="364"/>
      <c r="X44" s="975"/>
      <c r="Y44" s="976"/>
      <c r="Z44" s="996"/>
      <c r="AA44" s="997"/>
      <c r="AB44" s="998"/>
      <c r="AC44" s="85" t="s">
        <v>298</v>
      </c>
      <c r="AD44" s="671">
        <f>SUMIF(AF$41:AF$72,AD$5,G$41:G$72)</f>
        <v>0</v>
      </c>
    </row>
    <row r="45" spans="1:32" s="107" customFormat="1" ht="18.75">
      <c r="A45" s="83" t="s">
        <v>157</v>
      </c>
      <c r="B45" s="358" t="s">
        <v>45</v>
      </c>
      <c r="C45" s="382">
        <v>5</v>
      </c>
      <c r="D45" s="383"/>
      <c r="E45" s="383"/>
      <c r="F45" s="383"/>
      <c r="G45" s="652">
        <v>4</v>
      </c>
      <c r="H45" s="646">
        <f t="shared" si="8"/>
        <v>120</v>
      </c>
      <c r="I45" s="647">
        <v>12</v>
      </c>
      <c r="J45" s="761">
        <v>8</v>
      </c>
      <c r="K45" s="648"/>
      <c r="L45" s="761">
        <v>4</v>
      </c>
      <c r="M45" s="649">
        <f t="shared" si="9"/>
        <v>108</v>
      </c>
      <c r="N45" s="650"/>
      <c r="O45" s="1202"/>
      <c r="P45" s="1203"/>
      <c r="Q45" s="650"/>
      <c r="R45" s="1202"/>
      <c r="S45" s="1203"/>
      <c r="T45" s="634" t="s">
        <v>116</v>
      </c>
      <c r="U45" s="975"/>
      <c r="V45" s="976"/>
      <c r="W45" s="362"/>
      <c r="X45" s="975"/>
      <c r="Y45" s="976"/>
      <c r="Z45" s="996"/>
      <c r="AA45" s="997"/>
      <c r="AB45" s="998"/>
      <c r="AC45" s="85" t="s">
        <v>299</v>
      </c>
      <c r="AD45" s="671">
        <f>SUMIF(AF$41:AF$72,2,G$41:G$72)</f>
        <v>20.5</v>
      </c>
      <c r="AF45" s="107">
        <v>3</v>
      </c>
    </row>
    <row r="46" spans="1:32" s="107" customFormat="1" ht="18.75">
      <c r="A46" s="83" t="s">
        <v>158</v>
      </c>
      <c r="B46" s="358" t="s">
        <v>66</v>
      </c>
      <c r="C46" s="382"/>
      <c r="D46" s="383"/>
      <c r="E46" s="383"/>
      <c r="F46" s="638">
        <v>6</v>
      </c>
      <c r="G46" s="652">
        <v>1</v>
      </c>
      <c r="H46" s="427">
        <f t="shared" si="8"/>
        <v>30</v>
      </c>
      <c r="I46" s="354">
        <v>4</v>
      </c>
      <c r="J46" s="352"/>
      <c r="K46" s="352"/>
      <c r="L46" s="355">
        <v>4</v>
      </c>
      <c r="M46" s="428">
        <f t="shared" si="9"/>
        <v>26</v>
      </c>
      <c r="N46" s="362"/>
      <c r="O46" s="975"/>
      <c r="P46" s="976"/>
      <c r="Q46" s="362"/>
      <c r="R46" s="975"/>
      <c r="S46" s="976"/>
      <c r="T46" s="362"/>
      <c r="U46" s="984" t="s">
        <v>115</v>
      </c>
      <c r="V46" s="976"/>
      <c r="W46" s="362"/>
      <c r="X46" s="975"/>
      <c r="Y46" s="976"/>
      <c r="Z46" s="996"/>
      <c r="AA46" s="997"/>
      <c r="AB46" s="998"/>
      <c r="AC46" s="85" t="s">
        <v>300</v>
      </c>
      <c r="AD46" s="671">
        <f>SUMIF(AF$41:AF$72,3,G$41:G$72)</f>
        <v>43</v>
      </c>
      <c r="AF46" s="107">
        <v>3</v>
      </c>
    </row>
    <row r="47" spans="1:32" s="102" customFormat="1" ht="18.75">
      <c r="A47" s="37" t="s">
        <v>155</v>
      </c>
      <c r="B47" s="433" t="s">
        <v>53</v>
      </c>
      <c r="C47" s="389">
        <v>6</v>
      </c>
      <c r="D47" s="390"/>
      <c r="E47" s="390"/>
      <c r="F47" s="390"/>
      <c r="G47" s="651">
        <v>4.5</v>
      </c>
      <c r="H47" s="434">
        <f t="shared" si="8"/>
        <v>135</v>
      </c>
      <c r="I47" s="392">
        <v>8</v>
      </c>
      <c r="J47" s="761">
        <v>6</v>
      </c>
      <c r="K47" s="390"/>
      <c r="L47" s="601">
        <v>2</v>
      </c>
      <c r="M47" s="435">
        <f t="shared" si="9"/>
        <v>127</v>
      </c>
      <c r="N47" s="364"/>
      <c r="O47" s="975"/>
      <c r="P47" s="976"/>
      <c r="Q47" s="364"/>
      <c r="R47" s="975"/>
      <c r="S47" s="976"/>
      <c r="T47" s="364"/>
      <c r="U47" s="1204" t="s">
        <v>207</v>
      </c>
      <c r="V47" s="1203"/>
      <c r="W47" s="364"/>
      <c r="X47" s="975"/>
      <c r="Y47" s="976"/>
      <c r="Z47" s="996"/>
      <c r="AA47" s="997"/>
      <c r="AB47" s="998"/>
      <c r="AC47" s="85" t="s">
        <v>301</v>
      </c>
      <c r="AD47" s="671">
        <f>SUMIF(AF$41:AF$72,4,G$41:G$72)</f>
        <v>20</v>
      </c>
      <c r="AF47" s="102">
        <v>3</v>
      </c>
    </row>
    <row r="48" spans="1:32" s="102" customFormat="1" ht="18.75">
      <c r="A48" s="37" t="s">
        <v>159</v>
      </c>
      <c r="B48" s="388" t="s">
        <v>43</v>
      </c>
      <c r="C48" s="389">
        <v>5</v>
      </c>
      <c r="D48" s="390"/>
      <c r="E48" s="390"/>
      <c r="F48" s="390"/>
      <c r="G48" s="403">
        <v>5.5</v>
      </c>
      <c r="H48" s="434">
        <f t="shared" si="8"/>
        <v>165</v>
      </c>
      <c r="I48" s="392">
        <v>12</v>
      </c>
      <c r="J48" s="761">
        <v>8</v>
      </c>
      <c r="K48" s="648"/>
      <c r="L48" s="761">
        <v>4</v>
      </c>
      <c r="M48" s="435">
        <f t="shared" si="9"/>
        <v>153</v>
      </c>
      <c r="N48" s="364"/>
      <c r="O48" s="975"/>
      <c r="P48" s="976"/>
      <c r="Q48" s="364"/>
      <c r="R48" s="975"/>
      <c r="S48" s="976"/>
      <c r="T48" s="600" t="s">
        <v>116</v>
      </c>
      <c r="U48" s="975"/>
      <c r="V48" s="976"/>
      <c r="W48" s="364"/>
      <c r="X48" s="975"/>
      <c r="Y48" s="976"/>
      <c r="Z48" s="996"/>
      <c r="AA48" s="997"/>
      <c r="AB48" s="998"/>
      <c r="AC48" s="101"/>
      <c r="AD48" s="101"/>
      <c r="AF48" s="102">
        <v>3</v>
      </c>
    </row>
    <row r="49" spans="1:30" s="300" customFormat="1" ht="18.75">
      <c r="A49" s="309" t="s">
        <v>160</v>
      </c>
      <c r="B49" s="436" t="s">
        <v>32</v>
      </c>
      <c r="C49" s="401"/>
      <c r="D49" s="402"/>
      <c r="E49" s="402"/>
      <c r="F49" s="402"/>
      <c r="G49" s="403">
        <v>5</v>
      </c>
      <c r="H49" s="403">
        <f aca="true" t="shared" si="11" ref="H49:M49">H51+H50</f>
        <v>150</v>
      </c>
      <c r="I49" s="403">
        <f t="shared" si="11"/>
        <v>16</v>
      </c>
      <c r="J49" s="403">
        <v>8</v>
      </c>
      <c r="K49" s="403">
        <f t="shared" si="11"/>
        <v>0</v>
      </c>
      <c r="L49" s="403">
        <v>8</v>
      </c>
      <c r="M49" s="403">
        <f t="shared" si="11"/>
        <v>134</v>
      </c>
      <c r="N49" s="405"/>
      <c r="O49" s="1193"/>
      <c r="P49" s="1194"/>
      <c r="Q49" s="405"/>
      <c r="R49" s="1193"/>
      <c r="S49" s="1194"/>
      <c r="T49" s="405"/>
      <c r="U49" s="1193"/>
      <c r="V49" s="1194"/>
      <c r="W49" s="405"/>
      <c r="X49" s="1193"/>
      <c r="Y49" s="1194"/>
      <c r="Z49" s="1195"/>
      <c r="AA49" s="1196"/>
      <c r="AB49" s="1197"/>
      <c r="AC49" s="299"/>
      <c r="AD49" s="299"/>
    </row>
    <row r="50" spans="1:32" s="318" customFormat="1" ht="18.75">
      <c r="A50" s="316" t="s">
        <v>161</v>
      </c>
      <c r="B50" s="406" t="s">
        <v>32</v>
      </c>
      <c r="C50" s="437">
        <v>4</v>
      </c>
      <c r="D50" s="438"/>
      <c r="E50" s="438"/>
      <c r="F50" s="438"/>
      <c r="G50" s="432">
        <v>4</v>
      </c>
      <c r="H50" s="653">
        <f t="shared" si="8"/>
        <v>120</v>
      </c>
      <c r="I50" s="597">
        <v>12</v>
      </c>
      <c r="J50" s="603">
        <v>8</v>
      </c>
      <c r="K50" s="598"/>
      <c r="L50" s="603">
        <v>4</v>
      </c>
      <c r="M50" s="654">
        <f t="shared" si="9"/>
        <v>108</v>
      </c>
      <c r="N50" s="655"/>
      <c r="O50" s="1205"/>
      <c r="P50" s="1206"/>
      <c r="Q50" s="655"/>
      <c r="R50" s="1207" t="s">
        <v>116</v>
      </c>
      <c r="S50" s="1206"/>
      <c r="T50" s="413"/>
      <c r="U50" s="1193"/>
      <c r="V50" s="1194"/>
      <c r="W50" s="413"/>
      <c r="X50" s="1193"/>
      <c r="Y50" s="1194"/>
      <c r="Z50" s="1195"/>
      <c r="AA50" s="1196"/>
      <c r="AB50" s="1197"/>
      <c r="AC50" s="317"/>
      <c r="AD50" s="317"/>
      <c r="AF50" s="318">
        <v>2</v>
      </c>
    </row>
    <row r="51" spans="1:32" s="318" customFormat="1" ht="18.75">
      <c r="A51" s="316" t="s">
        <v>162</v>
      </c>
      <c r="B51" s="406" t="s">
        <v>65</v>
      </c>
      <c r="C51" s="437"/>
      <c r="D51" s="438"/>
      <c r="E51" s="438"/>
      <c r="F51" s="408">
        <v>5</v>
      </c>
      <c r="G51" s="432">
        <v>1</v>
      </c>
      <c r="H51" s="439">
        <f t="shared" si="8"/>
        <v>30</v>
      </c>
      <c r="I51" s="441">
        <f>SUM(J51:L51)</f>
        <v>4</v>
      </c>
      <c r="J51" s="442"/>
      <c r="K51" s="442"/>
      <c r="L51" s="443">
        <v>4</v>
      </c>
      <c r="M51" s="440">
        <f t="shared" si="9"/>
        <v>26</v>
      </c>
      <c r="N51" s="413"/>
      <c r="O51" s="1193"/>
      <c r="P51" s="1194"/>
      <c r="Q51" s="413"/>
      <c r="R51" s="1193"/>
      <c r="S51" s="1194"/>
      <c r="T51" s="413" t="s">
        <v>115</v>
      </c>
      <c r="U51" s="1193"/>
      <c r="V51" s="1194"/>
      <c r="W51" s="413"/>
      <c r="X51" s="1193"/>
      <c r="Y51" s="1194"/>
      <c r="Z51" s="1195"/>
      <c r="AA51" s="1196"/>
      <c r="AB51" s="1197"/>
      <c r="AC51" s="317"/>
      <c r="AD51" s="317"/>
      <c r="AF51" s="318">
        <v>3</v>
      </c>
    </row>
    <row r="52" spans="1:32" s="102" customFormat="1" ht="31.5">
      <c r="A52" s="37" t="s">
        <v>163</v>
      </c>
      <c r="B52" s="388" t="s">
        <v>50</v>
      </c>
      <c r="C52" s="389">
        <v>6</v>
      </c>
      <c r="D52" s="390"/>
      <c r="E52" s="390"/>
      <c r="F52" s="390"/>
      <c r="G52" s="403">
        <v>3.5</v>
      </c>
      <c r="H52" s="434">
        <f t="shared" si="8"/>
        <v>105</v>
      </c>
      <c r="I52" s="392">
        <v>8</v>
      </c>
      <c r="J52" s="761">
        <v>6</v>
      </c>
      <c r="K52" s="390"/>
      <c r="L52" s="761">
        <v>2</v>
      </c>
      <c r="M52" s="435">
        <f t="shared" si="9"/>
        <v>97</v>
      </c>
      <c r="N52" s="364"/>
      <c r="O52" s="975"/>
      <c r="P52" s="976"/>
      <c r="Q52" s="364"/>
      <c r="R52" s="975"/>
      <c r="S52" s="976"/>
      <c r="T52" s="364"/>
      <c r="U52" s="1204" t="s">
        <v>207</v>
      </c>
      <c r="V52" s="1203"/>
      <c r="W52" s="364"/>
      <c r="X52" s="975"/>
      <c r="Y52" s="976"/>
      <c r="Z52" s="996"/>
      <c r="AA52" s="997"/>
      <c r="AB52" s="998"/>
      <c r="AC52" s="101"/>
      <c r="AD52" s="101"/>
      <c r="AF52" s="102">
        <v>3</v>
      </c>
    </row>
    <row r="53" spans="1:32" s="102" customFormat="1" ht="18.75">
      <c r="A53" s="95" t="s">
        <v>164</v>
      </c>
      <c r="B53" s="388" t="s">
        <v>46</v>
      </c>
      <c r="C53" s="389"/>
      <c r="D53" s="390">
        <v>6</v>
      </c>
      <c r="E53" s="390"/>
      <c r="F53" s="390"/>
      <c r="G53" s="444">
        <v>4.5</v>
      </c>
      <c r="H53" s="656">
        <f t="shared" si="8"/>
        <v>135</v>
      </c>
      <c r="I53" s="597">
        <v>10</v>
      </c>
      <c r="J53" s="603">
        <v>8</v>
      </c>
      <c r="K53" s="598"/>
      <c r="L53" s="761">
        <v>2</v>
      </c>
      <c r="M53" s="599">
        <f t="shared" si="9"/>
        <v>125</v>
      </c>
      <c r="N53" s="600"/>
      <c r="O53" s="1205"/>
      <c r="P53" s="1206"/>
      <c r="Q53" s="600"/>
      <c r="R53" s="1205"/>
      <c r="S53" s="1206"/>
      <c r="T53" s="600"/>
      <c r="U53" s="1207" t="s">
        <v>208</v>
      </c>
      <c r="V53" s="1206"/>
      <c r="W53" s="364"/>
      <c r="X53" s="975"/>
      <c r="Y53" s="976"/>
      <c r="Z53" s="996"/>
      <c r="AA53" s="997"/>
      <c r="AB53" s="998"/>
      <c r="AC53" s="101"/>
      <c r="AD53" s="101"/>
      <c r="AF53" s="102">
        <v>3</v>
      </c>
    </row>
    <row r="54" spans="1:32" s="102" customFormat="1" ht="18.75">
      <c r="A54" s="37" t="s">
        <v>165</v>
      </c>
      <c r="B54" s="388" t="s">
        <v>39</v>
      </c>
      <c r="C54" s="389"/>
      <c r="D54" s="402">
        <v>6</v>
      </c>
      <c r="E54" s="390"/>
      <c r="F54" s="390"/>
      <c r="G54" s="403">
        <v>3.5</v>
      </c>
      <c r="H54" s="656">
        <f t="shared" si="8"/>
        <v>105</v>
      </c>
      <c r="I54" s="597">
        <v>10</v>
      </c>
      <c r="J54" s="603">
        <v>8</v>
      </c>
      <c r="K54" s="598"/>
      <c r="L54" s="761">
        <v>2</v>
      </c>
      <c r="M54" s="599">
        <f t="shared" si="9"/>
        <v>95</v>
      </c>
      <c r="N54" s="600"/>
      <c r="O54" s="1205"/>
      <c r="P54" s="1206"/>
      <c r="Q54" s="600"/>
      <c r="R54" s="1205"/>
      <c r="S54" s="1206"/>
      <c r="T54" s="600"/>
      <c r="U54" s="1207" t="s">
        <v>208</v>
      </c>
      <c r="V54" s="1206"/>
      <c r="W54" s="364"/>
      <c r="X54" s="975"/>
      <c r="Y54" s="976"/>
      <c r="Z54" s="996"/>
      <c r="AA54" s="997"/>
      <c r="AB54" s="998"/>
      <c r="AC54" s="101"/>
      <c r="AD54" s="101"/>
      <c r="AF54" s="102">
        <v>3</v>
      </c>
    </row>
    <row r="55" spans="1:32" s="102" customFormat="1" ht="18.75">
      <c r="A55" s="37" t="s">
        <v>166</v>
      </c>
      <c r="B55" s="388" t="s">
        <v>33</v>
      </c>
      <c r="C55" s="445">
        <v>6</v>
      </c>
      <c r="D55" s="390"/>
      <c r="E55" s="390"/>
      <c r="F55" s="390"/>
      <c r="G55" s="403">
        <v>3.5</v>
      </c>
      <c r="H55" s="656">
        <f t="shared" si="8"/>
        <v>105</v>
      </c>
      <c r="I55" s="597">
        <v>10</v>
      </c>
      <c r="J55" s="603">
        <v>8</v>
      </c>
      <c r="K55" s="598"/>
      <c r="L55" s="761">
        <v>2</v>
      </c>
      <c r="M55" s="599">
        <f t="shared" si="9"/>
        <v>95</v>
      </c>
      <c r="N55" s="600"/>
      <c r="O55" s="1205"/>
      <c r="P55" s="1206"/>
      <c r="Q55" s="600"/>
      <c r="R55" s="1205"/>
      <c r="S55" s="1206"/>
      <c r="T55" s="600"/>
      <c r="U55" s="1207" t="s">
        <v>208</v>
      </c>
      <c r="V55" s="1206"/>
      <c r="W55" s="364"/>
      <c r="X55" s="975"/>
      <c r="Y55" s="976"/>
      <c r="Z55" s="996"/>
      <c r="AA55" s="997"/>
      <c r="AB55" s="998"/>
      <c r="AC55" s="101"/>
      <c r="AD55" s="101"/>
      <c r="AF55" s="102">
        <v>3</v>
      </c>
    </row>
    <row r="56" spans="1:32" s="102" customFormat="1" ht="18.75">
      <c r="A56" s="37" t="s">
        <v>167</v>
      </c>
      <c r="B56" s="446" t="s">
        <v>84</v>
      </c>
      <c r="C56" s="445">
        <v>5</v>
      </c>
      <c r="D56" s="389"/>
      <c r="E56" s="389"/>
      <c r="F56" s="390"/>
      <c r="G56" s="391">
        <v>3</v>
      </c>
      <c r="H56" s="434">
        <f t="shared" si="8"/>
        <v>90</v>
      </c>
      <c r="I56" s="447">
        <f>SUM(J56:L56)</f>
        <v>4</v>
      </c>
      <c r="J56" s="448">
        <v>4</v>
      </c>
      <c r="K56" s="448"/>
      <c r="L56" s="449"/>
      <c r="M56" s="435">
        <f t="shared" si="9"/>
        <v>86</v>
      </c>
      <c r="N56" s="364"/>
      <c r="O56" s="975"/>
      <c r="P56" s="976"/>
      <c r="Q56" s="364"/>
      <c r="R56" s="975"/>
      <c r="S56" s="976"/>
      <c r="T56" s="364" t="s">
        <v>115</v>
      </c>
      <c r="U56" s="975"/>
      <c r="V56" s="976"/>
      <c r="W56" s="364"/>
      <c r="X56" s="975"/>
      <c r="Y56" s="976"/>
      <c r="Z56" s="996"/>
      <c r="AA56" s="997"/>
      <c r="AB56" s="998"/>
      <c r="AC56" s="101"/>
      <c r="AD56" s="101"/>
      <c r="AF56" s="102">
        <v>3</v>
      </c>
    </row>
    <row r="57" spans="1:32" s="102" customFormat="1" ht="18.75">
      <c r="A57" s="69" t="s">
        <v>168</v>
      </c>
      <c r="B57" s="450" t="s">
        <v>40</v>
      </c>
      <c r="C57" s="451">
        <v>7</v>
      </c>
      <c r="D57" s="430"/>
      <c r="E57" s="430"/>
      <c r="F57" s="448"/>
      <c r="G57" s="657">
        <v>4</v>
      </c>
      <c r="H57" s="656">
        <f t="shared" si="8"/>
        <v>120</v>
      </c>
      <c r="I57" s="597">
        <v>8</v>
      </c>
      <c r="J57" s="603">
        <v>6</v>
      </c>
      <c r="K57" s="598"/>
      <c r="L57" s="603">
        <v>2</v>
      </c>
      <c r="M57" s="599">
        <f t="shared" si="9"/>
        <v>112</v>
      </c>
      <c r="N57" s="600"/>
      <c r="O57" s="1205"/>
      <c r="P57" s="1206"/>
      <c r="Q57" s="600"/>
      <c r="R57" s="1205"/>
      <c r="S57" s="1206"/>
      <c r="T57" s="600"/>
      <c r="U57" s="1205"/>
      <c r="V57" s="1206"/>
      <c r="W57" s="658" t="s">
        <v>207</v>
      </c>
      <c r="X57" s="975"/>
      <c r="Y57" s="976"/>
      <c r="Z57" s="996"/>
      <c r="AA57" s="997"/>
      <c r="AB57" s="998"/>
      <c r="AC57" s="101"/>
      <c r="AD57" s="101"/>
      <c r="AF57" s="102">
        <v>4</v>
      </c>
    </row>
    <row r="58" spans="1:32" s="102" customFormat="1" ht="18.75">
      <c r="A58" s="37" t="s">
        <v>169</v>
      </c>
      <c r="B58" s="446" t="s">
        <v>67</v>
      </c>
      <c r="C58" s="445"/>
      <c r="D58" s="659">
        <v>3</v>
      </c>
      <c r="E58" s="389"/>
      <c r="F58" s="390"/>
      <c r="G58" s="391">
        <v>3</v>
      </c>
      <c r="H58" s="434">
        <f t="shared" si="8"/>
        <v>90</v>
      </c>
      <c r="I58" s="392">
        <v>4</v>
      </c>
      <c r="J58" s="601">
        <v>4</v>
      </c>
      <c r="K58" s="390"/>
      <c r="L58" s="601">
        <v>0</v>
      </c>
      <c r="M58" s="435">
        <f t="shared" si="9"/>
        <v>86</v>
      </c>
      <c r="N58" s="364"/>
      <c r="O58" s="975"/>
      <c r="P58" s="976"/>
      <c r="Q58" s="364" t="s">
        <v>115</v>
      </c>
      <c r="R58" s="975"/>
      <c r="S58" s="976"/>
      <c r="T58" s="364"/>
      <c r="U58" s="975"/>
      <c r="V58" s="976"/>
      <c r="W58" s="364"/>
      <c r="X58" s="975"/>
      <c r="Y58" s="976"/>
      <c r="Z58" s="996"/>
      <c r="AA58" s="997"/>
      <c r="AB58" s="998"/>
      <c r="AC58" s="101"/>
      <c r="AD58" s="101"/>
      <c r="AF58" s="102">
        <v>2</v>
      </c>
    </row>
    <row r="59" spans="1:32" s="102" customFormat="1" ht="18.75">
      <c r="A59" s="37" t="s">
        <v>170</v>
      </c>
      <c r="B59" s="446" t="s">
        <v>80</v>
      </c>
      <c r="C59" s="454"/>
      <c r="D59" s="401">
        <v>6</v>
      </c>
      <c r="E59" s="389"/>
      <c r="F59" s="390"/>
      <c r="G59" s="391">
        <v>3</v>
      </c>
      <c r="H59" s="434">
        <f t="shared" si="8"/>
        <v>90</v>
      </c>
      <c r="I59" s="447">
        <f>SUM(J59:L59)</f>
        <v>4</v>
      </c>
      <c r="J59" s="448">
        <v>4</v>
      </c>
      <c r="K59" s="448"/>
      <c r="L59" s="449">
        <v>0</v>
      </c>
      <c r="M59" s="435">
        <f t="shared" si="9"/>
        <v>86</v>
      </c>
      <c r="N59" s="364"/>
      <c r="O59" s="975"/>
      <c r="P59" s="976"/>
      <c r="Q59" s="364"/>
      <c r="R59" s="975"/>
      <c r="S59" s="976"/>
      <c r="T59" s="364"/>
      <c r="U59" s="975" t="s">
        <v>115</v>
      </c>
      <c r="V59" s="976"/>
      <c r="W59" s="364"/>
      <c r="X59" s="975"/>
      <c r="Y59" s="976"/>
      <c r="Z59" s="996"/>
      <c r="AA59" s="997"/>
      <c r="AB59" s="998"/>
      <c r="AC59" s="101"/>
      <c r="AD59" s="101"/>
      <c r="AF59" s="102">
        <v>3</v>
      </c>
    </row>
    <row r="60" spans="1:32" s="102" customFormat="1" ht="18.75">
      <c r="A60" s="37" t="s">
        <v>171</v>
      </c>
      <c r="B60" s="446" t="s">
        <v>38</v>
      </c>
      <c r="C60" s="445">
        <v>4</v>
      </c>
      <c r="D60" s="389"/>
      <c r="E60" s="389"/>
      <c r="F60" s="390"/>
      <c r="G60" s="651">
        <v>5</v>
      </c>
      <c r="H60" s="434">
        <f t="shared" si="8"/>
        <v>150</v>
      </c>
      <c r="I60" s="597">
        <v>12</v>
      </c>
      <c r="J60" s="603">
        <v>8</v>
      </c>
      <c r="K60" s="598"/>
      <c r="L60" s="603">
        <v>4</v>
      </c>
      <c r="M60" s="599">
        <f t="shared" si="9"/>
        <v>138</v>
      </c>
      <c r="N60" s="600"/>
      <c r="O60" s="1205"/>
      <c r="P60" s="1206"/>
      <c r="Q60" s="600"/>
      <c r="R60" s="1207" t="s">
        <v>116</v>
      </c>
      <c r="S60" s="1206"/>
      <c r="T60" s="364"/>
      <c r="U60" s="975"/>
      <c r="V60" s="976"/>
      <c r="W60" s="364"/>
      <c r="X60" s="975"/>
      <c r="Y60" s="976"/>
      <c r="Z60" s="996"/>
      <c r="AA60" s="997"/>
      <c r="AB60" s="998"/>
      <c r="AC60" s="101"/>
      <c r="AD60" s="101"/>
      <c r="AF60" s="102">
        <v>2</v>
      </c>
    </row>
    <row r="61" spans="1:32" s="102" customFormat="1" ht="18.75">
      <c r="A61" s="95" t="s">
        <v>172</v>
      </c>
      <c r="B61" s="446" t="s">
        <v>85</v>
      </c>
      <c r="C61" s="451">
        <v>7</v>
      </c>
      <c r="D61" s="389"/>
      <c r="E61" s="389"/>
      <c r="F61" s="390"/>
      <c r="G61" s="660">
        <v>5</v>
      </c>
      <c r="H61" s="656">
        <f t="shared" si="8"/>
        <v>150</v>
      </c>
      <c r="I61" s="597">
        <v>8</v>
      </c>
      <c r="J61" s="603">
        <v>6</v>
      </c>
      <c r="K61" s="598"/>
      <c r="L61" s="603">
        <v>2</v>
      </c>
      <c r="M61" s="599">
        <f t="shared" si="9"/>
        <v>142</v>
      </c>
      <c r="N61" s="600"/>
      <c r="O61" s="1205"/>
      <c r="P61" s="1206"/>
      <c r="Q61" s="600"/>
      <c r="R61" s="1205"/>
      <c r="S61" s="1206"/>
      <c r="T61" s="600"/>
      <c r="U61" s="1205"/>
      <c r="V61" s="1206"/>
      <c r="W61" s="658" t="s">
        <v>207</v>
      </c>
      <c r="X61" s="975"/>
      <c r="Y61" s="976"/>
      <c r="Z61" s="996"/>
      <c r="AA61" s="997"/>
      <c r="AB61" s="998"/>
      <c r="AC61" s="101"/>
      <c r="AD61" s="101"/>
      <c r="AF61" s="102">
        <v>4</v>
      </c>
    </row>
    <row r="62" spans="1:30" s="102" customFormat="1" ht="18.75">
      <c r="A62" s="95" t="s">
        <v>173</v>
      </c>
      <c r="B62" s="446" t="s">
        <v>71</v>
      </c>
      <c r="C62" s="445"/>
      <c r="D62" s="389"/>
      <c r="E62" s="389"/>
      <c r="F62" s="390"/>
      <c r="G62" s="660">
        <f>G63+G64+G65</f>
        <v>8</v>
      </c>
      <c r="H62" s="455">
        <f>H63+H64+H65</f>
        <v>240</v>
      </c>
      <c r="I62" s="455">
        <f>I63+I64+I65</f>
        <v>28</v>
      </c>
      <c r="J62" s="455">
        <v>16</v>
      </c>
      <c r="K62" s="455"/>
      <c r="L62" s="455">
        <v>12</v>
      </c>
      <c r="M62" s="455">
        <f>M63+M64+M65</f>
        <v>212</v>
      </c>
      <c r="N62" s="364"/>
      <c r="O62" s="975"/>
      <c r="P62" s="976"/>
      <c r="Q62" s="364"/>
      <c r="R62" s="975"/>
      <c r="S62" s="976"/>
      <c r="T62" s="364"/>
      <c r="U62" s="975"/>
      <c r="V62" s="976"/>
      <c r="W62" s="364"/>
      <c r="X62" s="975"/>
      <c r="Y62" s="976"/>
      <c r="Z62" s="996"/>
      <c r="AA62" s="997"/>
      <c r="AB62" s="998"/>
      <c r="AC62" s="101"/>
      <c r="AD62" s="101"/>
    </row>
    <row r="63" spans="1:32" s="107" customFormat="1" ht="18.75">
      <c r="A63" s="127" t="s">
        <v>174</v>
      </c>
      <c r="B63" s="456" t="s">
        <v>71</v>
      </c>
      <c r="C63" s="457"/>
      <c r="D63" s="359">
        <v>3</v>
      </c>
      <c r="E63" s="359"/>
      <c r="F63" s="638"/>
      <c r="G63" s="661">
        <v>3.5</v>
      </c>
      <c r="H63" s="427">
        <f aca="true" t="shared" si="12" ref="H63:H69">G63*30</f>
        <v>105</v>
      </c>
      <c r="I63" s="662">
        <v>12</v>
      </c>
      <c r="J63" s="663">
        <v>8</v>
      </c>
      <c r="K63" s="352"/>
      <c r="L63" s="664">
        <v>4</v>
      </c>
      <c r="M63" s="428">
        <f t="shared" si="9"/>
        <v>93</v>
      </c>
      <c r="N63" s="362"/>
      <c r="O63" s="975"/>
      <c r="P63" s="976"/>
      <c r="Q63" s="650" t="s">
        <v>116</v>
      </c>
      <c r="R63" s="975"/>
      <c r="S63" s="976"/>
      <c r="T63" s="362"/>
      <c r="U63" s="975"/>
      <c r="V63" s="976"/>
      <c r="W63" s="362"/>
      <c r="X63" s="975"/>
      <c r="Y63" s="976"/>
      <c r="Z63" s="996"/>
      <c r="AA63" s="997"/>
      <c r="AB63" s="998"/>
      <c r="AC63" s="106"/>
      <c r="AD63" s="106"/>
      <c r="AF63" s="107">
        <v>2</v>
      </c>
    </row>
    <row r="64" spans="1:32" s="107" customFormat="1" ht="18.75">
      <c r="A64" s="83" t="s">
        <v>175</v>
      </c>
      <c r="B64" s="456" t="s">
        <v>71</v>
      </c>
      <c r="C64" s="457">
        <v>4</v>
      </c>
      <c r="D64" s="359"/>
      <c r="E64" s="359"/>
      <c r="F64" s="638"/>
      <c r="G64" s="661">
        <v>3.5</v>
      </c>
      <c r="H64" s="427">
        <f t="shared" si="12"/>
        <v>105</v>
      </c>
      <c r="I64" s="392">
        <v>12</v>
      </c>
      <c r="J64" s="663">
        <v>8</v>
      </c>
      <c r="K64" s="663"/>
      <c r="L64" s="664">
        <v>4</v>
      </c>
      <c r="M64" s="428">
        <f t="shared" si="9"/>
        <v>93</v>
      </c>
      <c r="N64" s="362"/>
      <c r="O64" s="975"/>
      <c r="P64" s="976"/>
      <c r="Q64" s="362"/>
      <c r="R64" s="1204" t="s">
        <v>116</v>
      </c>
      <c r="S64" s="1203"/>
      <c r="T64" s="362"/>
      <c r="U64" s="975"/>
      <c r="V64" s="976"/>
      <c r="W64" s="362"/>
      <c r="X64" s="975"/>
      <c r="Y64" s="976"/>
      <c r="Z64" s="996"/>
      <c r="AA64" s="997"/>
      <c r="AB64" s="998"/>
      <c r="AC64" s="106"/>
      <c r="AD64" s="106"/>
      <c r="AF64" s="107">
        <v>2</v>
      </c>
    </row>
    <row r="65" spans="1:32" s="107" customFormat="1" ht="18.75">
      <c r="A65" s="83" t="s">
        <v>176</v>
      </c>
      <c r="B65" s="456" t="s">
        <v>72</v>
      </c>
      <c r="C65" s="457"/>
      <c r="D65" s="359"/>
      <c r="E65" s="359"/>
      <c r="F65" s="638">
        <v>5</v>
      </c>
      <c r="G65" s="652">
        <v>1</v>
      </c>
      <c r="H65" s="427">
        <f t="shared" si="12"/>
        <v>30</v>
      </c>
      <c r="I65" s="354">
        <f>SUM(J65:L65)</f>
        <v>4</v>
      </c>
      <c r="J65" s="352"/>
      <c r="K65" s="352"/>
      <c r="L65" s="355">
        <v>4</v>
      </c>
      <c r="M65" s="428">
        <f t="shared" si="9"/>
        <v>26</v>
      </c>
      <c r="N65" s="362"/>
      <c r="O65" s="975"/>
      <c r="P65" s="976"/>
      <c r="Q65" s="362"/>
      <c r="R65" s="1202"/>
      <c r="S65" s="1203"/>
      <c r="T65" s="362" t="s">
        <v>115</v>
      </c>
      <c r="U65" s="975"/>
      <c r="V65" s="976"/>
      <c r="W65" s="362"/>
      <c r="X65" s="975"/>
      <c r="Y65" s="976"/>
      <c r="Z65" s="996"/>
      <c r="AA65" s="997"/>
      <c r="AB65" s="998"/>
      <c r="AC65" s="564"/>
      <c r="AD65" s="106"/>
      <c r="AF65" s="107">
        <v>3</v>
      </c>
    </row>
    <row r="66" spans="1:30" s="102" customFormat="1" ht="18.75">
      <c r="A66" s="131" t="s">
        <v>177</v>
      </c>
      <c r="B66" s="459" t="s">
        <v>44</v>
      </c>
      <c r="C66" s="445"/>
      <c r="D66" s="389"/>
      <c r="E66" s="389"/>
      <c r="F66" s="390"/>
      <c r="G66" s="403">
        <v>6</v>
      </c>
      <c r="H66" s="391">
        <f aca="true" t="shared" si="13" ref="H66:M66">H67+H68</f>
        <v>180</v>
      </c>
      <c r="I66" s="391">
        <f t="shared" si="13"/>
        <v>14</v>
      </c>
      <c r="J66" s="391">
        <f t="shared" si="13"/>
        <v>6</v>
      </c>
      <c r="K66" s="391"/>
      <c r="L66" s="391">
        <v>8</v>
      </c>
      <c r="M66" s="391">
        <f t="shared" si="13"/>
        <v>166</v>
      </c>
      <c r="N66" s="364"/>
      <c r="O66" s="975"/>
      <c r="P66" s="976"/>
      <c r="Q66" s="364"/>
      <c r="R66" s="975"/>
      <c r="S66" s="976"/>
      <c r="T66" s="364"/>
      <c r="U66" s="975"/>
      <c r="V66" s="976"/>
      <c r="W66" s="364"/>
      <c r="X66" s="975"/>
      <c r="Y66" s="976"/>
      <c r="Z66" s="996"/>
      <c r="AA66" s="997"/>
      <c r="AB66" s="998"/>
      <c r="AC66" s="565"/>
      <c r="AD66" s="101"/>
    </row>
    <row r="67" spans="1:32" s="107" customFormat="1" ht="18.75">
      <c r="A67" s="127" t="s">
        <v>178</v>
      </c>
      <c r="B67" s="456" t="s">
        <v>44</v>
      </c>
      <c r="C67" s="457">
        <v>6</v>
      </c>
      <c r="D67" s="359"/>
      <c r="E67" s="359"/>
      <c r="F67" s="638"/>
      <c r="G67" s="460">
        <v>5</v>
      </c>
      <c r="H67" s="427">
        <f t="shared" si="12"/>
        <v>150</v>
      </c>
      <c r="I67" s="354">
        <v>10</v>
      </c>
      <c r="J67" s="352">
        <v>6</v>
      </c>
      <c r="K67" s="352"/>
      <c r="L67" s="664">
        <v>4</v>
      </c>
      <c r="M67" s="428">
        <f t="shared" si="9"/>
        <v>140</v>
      </c>
      <c r="N67" s="362"/>
      <c r="O67" s="975"/>
      <c r="P67" s="976"/>
      <c r="Q67" s="362"/>
      <c r="R67" s="975"/>
      <c r="S67" s="976"/>
      <c r="T67" s="362"/>
      <c r="U67" s="1204" t="s">
        <v>208</v>
      </c>
      <c r="V67" s="1203"/>
      <c r="W67" s="461"/>
      <c r="X67" s="975"/>
      <c r="Y67" s="976"/>
      <c r="Z67" s="996"/>
      <c r="AA67" s="997"/>
      <c r="AB67" s="998"/>
      <c r="AC67" s="564"/>
      <c r="AD67" s="106"/>
      <c r="AF67" s="107">
        <v>3</v>
      </c>
    </row>
    <row r="68" spans="1:32" s="107" customFormat="1" ht="18.75">
      <c r="A68" s="127" t="s">
        <v>179</v>
      </c>
      <c r="B68" s="456" t="s">
        <v>75</v>
      </c>
      <c r="C68" s="457"/>
      <c r="D68" s="359"/>
      <c r="E68" s="351"/>
      <c r="F68" s="352">
        <v>7</v>
      </c>
      <c r="G68" s="460">
        <v>1</v>
      </c>
      <c r="H68" s="427">
        <f t="shared" si="12"/>
        <v>30</v>
      </c>
      <c r="I68" s="354">
        <f>SUM(J68:L68)</f>
        <v>4</v>
      </c>
      <c r="J68" s="352"/>
      <c r="K68" s="352"/>
      <c r="L68" s="355">
        <v>4</v>
      </c>
      <c r="M68" s="428">
        <f t="shared" si="9"/>
        <v>26</v>
      </c>
      <c r="N68" s="362"/>
      <c r="O68" s="975"/>
      <c r="P68" s="976"/>
      <c r="Q68" s="362"/>
      <c r="R68" s="975"/>
      <c r="S68" s="976"/>
      <c r="T68" s="362"/>
      <c r="U68" s="975"/>
      <c r="V68" s="976"/>
      <c r="W68" s="362" t="s">
        <v>115</v>
      </c>
      <c r="X68" s="975"/>
      <c r="Y68" s="976"/>
      <c r="Z68" s="996"/>
      <c r="AA68" s="997"/>
      <c r="AB68" s="998"/>
      <c r="AC68" s="564"/>
      <c r="AD68" s="106">
        <v>16</v>
      </c>
      <c r="AE68" s="107">
        <v>40</v>
      </c>
      <c r="AF68" s="107">
        <v>4</v>
      </c>
    </row>
    <row r="69" spans="1:32" s="102" customFormat="1" ht="18.75">
      <c r="A69" s="134" t="s">
        <v>180</v>
      </c>
      <c r="B69" s="462" t="s">
        <v>54</v>
      </c>
      <c r="C69" s="463">
        <v>8</v>
      </c>
      <c r="D69" s="463"/>
      <c r="E69" s="463"/>
      <c r="F69" s="464"/>
      <c r="G69" s="465">
        <v>3.5</v>
      </c>
      <c r="H69" s="434">
        <f t="shared" si="12"/>
        <v>105</v>
      </c>
      <c r="I69" s="392">
        <v>8</v>
      </c>
      <c r="J69" s="761">
        <v>6</v>
      </c>
      <c r="K69" s="648"/>
      <c r="L69" s="761">
        <v>2</v>
      </c>
      <c r="M69" s="665">
        <f t="shared" si="9"/>
        <v>97</v>
      </c>
      <c r="N69" s="666"/>
      <c r="O69" s="1202"/>
      <c r="P69" s="1203"/>
      <c r="Q69" s="666"/>
      <c r="R69" s="1202"/>
      <c r="S69" s="1203"/>
      <c r="T69" s="666"/>
      <c r="U69" s="1202"/>
      <c r="V69" s="1203"/>
      <c r="W69" s="666"/>
      <c r="X69" s="1208" t="s">
        <v>207</v>
      </c>
      <c r="Y69" s="1209"/>
      <c r="Z69" s="996"/>
      <c r="AA69" s="997"/>
      <c r="AB69" s="998"/>
      <c r="AC69" s="565"/>
      <c r="AD69" s="101">
        <v>36</v>
      </c>
      <c r="AE69" s="102">
        <v>64</v>
      </c>
      <c r="AF69" s="102">
        <v>4</v>
      </c>
    </row>
    <row r="70" spans="1:31" s="52" customFormat="1" ht="31.5">
      <c r="A70" s="139" t="s">
        <v>181</v>
      </c>
      <c r="B70" s="466" t="s">
        <v>153</v>
      </c>
      <c r="C70" s="407"/>
      <c r="D70" s="408"/>
      <c r="E70" s="638"/>
      <c r="F70" s="638"/>
      <c r="G70" s="444">
        <f>G71+G72</f>
        <v>3.5</v>
      </c>
      <c r="H70" s="455">
        <f>H71+H72</f>
        <v>105</v>
      </c>
      <c r="I70" s="354"/>
      <c r="J70" s="638"/>
      <c r="K70" s="638"/>
      <c r="L70" s="636"/>
      <c r="M70" s="428"/>
      <c r="N70" s="362"/>
      <c r="O70" s="975"/>
      <c r="P70" s="976"/>
      <c r="Q70" s="362"/>
      <c r="R70" s="975"/>
      <c r="S70" s="976"/>
      <c r="T70" s="362"/>
      <c r="U70" s="975"/>
      <c r="V70" s="976"/>
      <c r="W70" s="362"/>
      <c r="X70" s="975"/>
      <c r="Y70" s="976"/>
      <c r="Z70" s="996"/>
      <c r="AA70" s="997"/>
      <c r="AB70" s="998"/>
      <c r="AC70" s="566"/>
      <c r="AD70" s="51">
        <v>28</v>
      </c>
      <c r="AE70" s="52">
        <v>16</v>
      </c>
    </row>
    <row r="71" spans="1:32" s="52" customFormat="1" ht="18.75">
      <c r="A71" s="140" t="s">
        <v>182</v>
      </c>
      <c r="B71" s="467" t="s">
        <v>154</v>
      </c>
      <c r="C71" s="468">
        <v>8</v>
      </c>
      <c r="D71" s="469"/>
      <c r="E71" s="470"/>
      <c r="F71" s="470"/>
      <c r="G71" s="460">
        <v>2</v>
      </c>
      <c r="H71" s="427">
        <f>G71*30</f>
        <v>60</v>
      </c>
      <c r="I71" s="354">
        <f>SUM(J71:L71)</f>
        <v>4</v>
      </c>
      <c r="J71" s="638">
        <v>4</v>
      </c>
      <c r="K71" s="638"/>
      <c r="L71" s="636"/>
      <c r="M71" s="428">
        <f>H71-I71</f>
        <v>56</v>
      </c>
      <c r="N71" s="362"/>
      <c r="O71" s="975"/>
      <c r="P71" s="976"/>
      <c r="Q71" s="362"/>
      <c r="R71" s="975"/>
      <c r="S71" s="976"/>
      <c r="T71" s="362"/>
      <c r="U71" s="975"/>
      <c r="V71" s="976"/>
      <c r="W71" s="362"/>
      <c r="X71" s="984" t="s">
        <v>115</v>
      </c>
      <c r="Y71" s="976"/>
      <c r="Z71" s="996"/>
      <c r="AA71" s="997"/>
      <c r="AB71" s="998"/>
      <c r="AC71" s="566"/>
      <c r="AD71" s="51"/>
      <c r="AF71" s="52">
        <v>4</v>
      </c>
    </row>
    <row r="72" spans="1:32" s="52" customFormat="1" ht="19.5" thickBot="1">
      <c r="A72" s="140" t="s">
        <v>183</v>
      </c>
      <c r="B72" s="467" t="s">
        <v>95</v>
      </c>
      <c r="C72" s="468"/>
      <c r="D72" s="471">
        <v>4</v>
      </c>
      <c r="E72" s="431"/>
      <c r="F72" s="431"/>
      <c r="G72" s="403">
        <v>1.5</v>
      </c>
      <c r="H72" s="434">
        <f>G72*30</f>
        <v>45</v>
      </c>
      <c r="I72" s="447">
        <f>SUM(J72:L72)</f>
        <v>4</v>
      </c>
      <c r="J72" s="448">
        <v>4</v>
      </c>
      <c r="K72" s="448"/>
      <c r="L72" s="449"/>
      <c r="M72" s="435">
        <f>H72-I72</f>
        <v>41</v>
      </c>
      <c r="N72" s="364"/>
      <c r="O72" s="975"/>
      <c r="P72" s="976"/>
      <c r="Q72" s="364"/>
      <c r="R72" s="975" t="s">
        <v>115</v>
      </c>
      <c r="S72" s="976"/>
      <c r="T72" s="387"/>
      <c r="U72" s="975"/>
      <c r="V72" s="976"/>
      <c r="W72" s="387"/>
      <c r="X72" s="982"/>
      <c r="Y72" s="983"/>
      <c r="Z72" s="996"/>
      <c r="AA72" s="997"/>
      <c r="AB72" s="998"/>
      <c r="AC72" s="566"/>
      <c r="AD72" s="51"/>
      <c r="AF72" s="52">
        <v>2</v>
      </c>
    </row>
    <row r="73" spans="1:30" s="107" customFormat="1" ht="19.5" thickBot="1">
      <c r="A73" s="1064" t="s">
        <v>31</v>
      </c>
      <c r="B73" s="1065"/>
      <c r="C73" s="637"/>
      <c r="D73" s="472"/>
      <c r="E73" s="472"/>
      <c r="F73" s="472"/>
      <c r="G73" s="473">
        <f aca="true" t="shared" si="14" ref="G73:N73">G42+G43+G71+G45+G46+G47+G48+G50+G51+G52+G53+G54+G55+G56+G57+G58+G59+G60+G61+G63+G64+G65+G67+G68+G69+G72</f>
        <v>83.5</v>
      </c>
      <c r="H73" s="473">
        <f t="shared" si="14"/>
        <v>2505</v>
      </c>
      <c r="I73" s="473">
        <f t="shared" si="14"/>
        <v>200</v>
      </c>
      <c r="J73" s="473">
        <f t="shared" si="14"/>
        <v>134</v>
      </c>
      <c r="K73" s="473">
        <f t="shared" si="14"/>
        <v>0</v>
      </c>
      <c r="L73" s="473">
        <f t="shared" si="14"/>
        <v>66</v>
      </c>
      <c r="M73" s="473">
        <f t="shared" si="14"/>
        <v>2305</v>
      </c>
      <c r="N73" s="473">
        <f t="shared" si="14"/>
        <v>0</v>
      </c>
      <c r="O73" s="992" t="s">
        <v>297</v>
      </c>
      <c r="P73" s="993"/>
      <c r="Q73" s="760" t="s">
        <v>303</v>
      </c>
      <c r="R73" s="1210" t="s">
        <v>304</v>
      </c>
      <c r="S73" s="1211"/>
      <c r="T73" s="760" t="s">
        <v>305</v>
      </c>
      <c r="U73" s="1210" t="s">
        <v>306</v>
      </c>
      <c r="V73" s="1211"/>
      <c r="W73" s="760" t="s">
        <v>295</v>
      </c>
      <c r="X73" s="1210" t="s">
        <v>303</v>
      </c>
      <c r="Y73" s="1211"/>
      <c r="Z73" s="992"/>
      <c r="AA73" s="1160"/>
      <c r="AB73" s="993"/>
      <c r="AC73" s="106">
        <f>30*G73</f>
        <v>2505</v>
      </c>
      <c r="AD73" s="106">
        <v>0</v>
      </c>
    </row>
    <row r="74" spans="1:30" s="107" customFormat="1" ht="18.75">
      <c r="A74" s="1073" t="s">
        <v>148</v>
      </c>
      <c r="B74" s="1212"/>
      <c r="C74" s="1212"/>
      <c r="D74" s="1212"/>
      <c r="E74" s="1212"/>
      <c r="F74" s="1212"/>
      <c r="G74" s="1212"/>
      <c r="H74" s="1212"/>
      <c r="I74" s="1212"/>
      <c r="J74" s="1212"/>
      <c r="K74" s="1212"/>
      <c r="L74" s="1212"/>
      <c r="M74" s="1212"/>
      <c r="N74" s="1212"/>
      <c r="O74" s="1212"/>
      <c r="P74" s="1212"/>
      <c r="Q74" s="1212"/>
      <c r="R74" s="1212"/>
      <c r="S74" s="1212"/>
      <c r="T74" s="1212"/>
      <c r="U74" s="1212"/>
      <c r="V74" s="1212"/>
      <c r="W74" s="1212"/>
      <c r="X74" s="1212"/>
      <c r="Y74" s="1212"/>
      <c r="Z74" s="1212"/>
      <c r="AA74" s="1212"/>
      <c r="AB74" s="1212"/>
      <c r="AC74" s="106"/>
      <c r="AD74" s="106"/>
    </row>
    <row r="75" spans="1:30" s="107" customFormat="1" ht="19.5" thickBot="1">
      <c r="A75" s="145"/>
      <c r="B75" s="1078" t="s">
        <v>149</v>
      </c>
      <c r="C75" s="1079"/>
      <c r="D75" s="1079"/>
      <c r="E75" s="1079"/>
      <c r="F75" s="1079"/>
      <c r="G75" s="1079"/>
      <c r="H75" s="1079"/>
      <c r="I75" s="1079"/>
      <c r="J75" s="1079"/>
      <c r="K75" s="1079"/>
      <c r="L75" s="1079"/>
      <c r="M75" s="1079"/>
      <c r="N75" s="1078"/>
      <c r="O75" s="1078"/>
      <c r="P75" s="1078"/>
      <c r="Q75" s="1078"/>
      <c r="R75" s="1078"/>
      <c r="S75" s="1078"/>
      <c r="T75" s="1078"/>
      <c r="U75" s="1078"/>
      <c r="V75" s="1078"/>
      <c r="W75" s="1078"/>
      <c r="X75" s="1078"/>
      <c r="Y75" s="1078"/>
      <c r="Z75" s="1078"/>
      <c r="AA75" s="1080"/>
      <c r="AB75" s="475"/>
      <c r="AC75" s="106"/>
      <c r="AD75" s="106"/>
    </row>
    <row r="76" spans="1:42" s="147" customFormat="1" ht="18.75">
      <c r="A76" s="127" t="s">
        <v>184</v>
      </c>
      <c r="B76" s="476" t="s">
        <v>248</v>
      </c>
      <c r="C76" s="359"/>
      <c r="D76" s="638">
        <v>8</v>
      </c>
      <c r="E76" s="638"/>
      <c r="F76" s="638"/>
      <c r="G76" s="477">
        <v>3</v>
      </c>
      <c r="H76" s="478">
        <f aca="true" t="shared" si="15" ref="H76:H91">G76*30</f>
        <v>90</v>
      </c>
      <c r="I76" s="354">
        <f aca="true" t="shared" si="16" ref="I76:I91">SUM(J76:L76)</f>
        <v>4</v>
      </c>
      <c r="J76" s="638">
        <v>4</v>
      </c>
      <c r="K76" s="638"/>
      <c r="L76" s="636"/>
      <c r="M76" s="356">
        <f aca="true" t="shared" si="17" ref="M76:M91">H76-I76</f>
        <v>86</v>
      </c>
      <c r="N76" s="362"/>
      <c r="O76" s="975"/>
      <c r="P76" s="976"/>
      <c r="Q76" s="362"/>
      <c r="R76" s="975"/>
      <c r="S76" s="976"/>
      <c r="T76" s="362"/>
      <c r="U76" s="975"/>
      <c r="V76" s="976"/>
      <c r="W76" s="362"/>
      <c r="X76" s="984" t="s">
        <v>115</v>
      </c>
      <c r="Y76" s="976"/>
      <c r="Z76" s="984"/>
      <c r="AA76" s="985"/>
      <c r="AB76" s="976"/>
      <c r="AC76" s="85" t="s">
        <v>298</v>
      </c>
      <c r="AD76" s="671">
        <f>SUMIF(AF$76:AF$91,AD$5,G$76:G$91)</f>
        <v>0</v>
      </c>
      <c r="AE76" s="107"/>
      <c r="AF76" s="107">
        <v>4</v>
      </c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</row>
    <row r="77" spans="1:30" s="331" customFormat="1" ht="18.75">
      <c r="A77" s="576"/>
      <c r="B77" s="577"/>
      <c r="C77" s="578"/>
      <c r="D77" s="579"/>
      <c r="E77" s="579"/>
      <c r="F77" s="579"/>
      <c r="G77" s="580"/>
      <c r="H77" s="581"/>
      <c r="I77" s="582"/>
      <c r="J77" s="583"/>
      <c r="K77" s="583"/>
      <c r="L77" s="584"/>
      <c r="M77" s="585"/>
      <c r="N77" s="576"/>
      <c r="O77" s="991"/>
      <c r="P77" s="990"/>
      <c r="Q77" s="576"/>
      <c r="R77" s="991"/>
      <c r="S77" s="990"/>
      <c r="T77" s="576"/>
      <c r="U77" s="991"/>
      <c r="V77" s="990"/>
      <c r="W77" s="576"/>
      <c r="X77" s="989"/>
      <c r="Y77" s="990"/>
      <c r="Z77" s="989"/>
      <c r="AA77" s="1161"/>
      <c r="AB77" s="990"/>
      <c r="AC77" s="85" t="s">
        <v>299</v>
      </c>
      <c r="AD77" s="671">
        <f>SUMIF(AF$76:AF$91,2,G$76:G$91)</f>
        <v>0</v>
      </c>
    </row>
    <row r="78" spans="1:32" s="107" customFormat="1" ht="18.75">
      <c r="A78" s="127" t="s">
        <v>185</v>
      </c>
      <c r="B78" s="476" t="s">
        <v>78</v>
      </c>
      <c r="C78" s="479"/>
      <c r="D78" s="480">
        <v>5</v>
      </c>
      <c r="E78" s="480"/>
      <c r="F78" s="480"/>
      <c r="G78" s="477">
        <v>3</v>
      </c>
      <c r="H78" s="478">
        <f t="shared" si="15"/>
        <v>90</v>
      </c>
      <c r="I78" s="597">
        <v>8</v>
      </c>
      <c r="J78" s="603">
        <v>6</v>
      </c>
      <c r="K78" s="598"/>
      <c r="L78" s="603">
        <v>2</v>
      </c>
      <c r="M78" s="667">
        <f t="shared" si="17"/>
        <v>82</v>
      </c>
      <c r="N78" s="668"/>
      <c r="O78" s="1205"/>
      <c r="P78" s="1206"/>
      <c r="Q78" s="668"/>
      <c r="R78" s="1205"/>
      <c r="S78" s="1206"/>
      <c r="T78" s="655" t="s">
        <v>207</v>
      </c>
      <c r="U78" s="975"/>
      <c r="V78" s="976"/>
      <c r="W78" s="482"/>
      <c r="X78" s="975"/>
      <c r="Y78" s="976"/>
      <c r="Z78" s="984"/>
      <c r="AA78" s="985"/>
      <c r="AB78" s="976"/>
      <c r="AC78" s="85" t="s">
        <v>300</v>
      </c>
      <c r="AD78" s="671">
        <f>SUMIF(AF$76:AF$91,3,G$76:G$91)</f>
        <v>9</v>
      </c>
      <c r="AF78" s="107">
        <v>3</v>
      </c>
    </row>
    <row r="79" spans="1:32" s="107" customFormat="1" ht="31.5">
      <c r="A79" s="127" t="s">
        <v>186</v>
      </c>
      <c r="B79" s="476" t="s">
        <v>246</v>
      </c>
      <c r="C79" s="479"/>
      <c r="D79" s="480">
        <v>7</v>
      </c>
      <c r="E79" s="480"/>
      <c r="F79" s="480"/>
      <c r="G79" s="477">
        <v>3</v>
      </c>
      <c r="H79" s="478">
        <f t="shared" si="15"/>
        <v>90</v>
      </c>
      <c r="I79" s="354">
        <f t="shared" si="16"/>
        <v>4</v>
      </c>
      <c r="J79" s="383">
        <v>4</v>
      </c>
      <c r="K79" s="383"/>
      <c r="L79" s="481"/>
      <c r="M79" s="356">
        <f t="shared" si="17"/>
        <v>86</v>
      </c>
      <c r="N79" s="482"/>
      <c r="O79" s="975"/>
      <c r="P79" s="976"/>
      <c r="Q79" s="482"/>
      <c r="R79" s="975"/>
      <c r="S79" s="976"/>
      <c r="T79" s="362"/>
      <c r="U79" s="975"/>
      <c r="V79" s="976"/>
      <c r="W79" s="482" t="s">
        <v>115</v>
      </c>
      <c r="X79" s="975"/>
      <c r="Y79" s="976"/>
      <c r="Z79" s="984"/>
      <c r="AA79" s="985"/>
      <c r="AB79" s="976"/>
      <c r="AC79" s="85" t="s">
        <v>301</v>
      </c>
      <c r="AD79" s="671">
        <f>SUMIF(AF$76:AF$91,4,G$76:G$91)</f>
        <v>32.5</v>
      </c>
      <c r="AF79" s="107">
        <v>4</v>
      </c>
    </row>
    <row r="80" spans="1:32" s="107" customFormat="1" ht="18.75">
      <c r="A80" s="127" t="s">
        <v>187</v>
      </c>
      <c r="B80" s="476" t="s">
        <v>87</v>
      </c>
      <c r="C80" s="479"/>
      <c r="D80" s="480">
        <v>8</v>
      </c>
      <c r="E80" s="480"/>
      <c r="F80" s="480"/>
      <c r="G80" s="483">
        <v>3</v>
      </c>
      <c r="H80" s="478">
        <f t="shared" si="15"/>
        <v>90</v>
      </c>
      <c r="I80" s="354">
        <f t="shared" si="16"/>
        <v>4</v>
      </c>
      <c r="J80" s="383">
        <v>4</v>
      </c>
      <c r="K80" s="383"/>
      <c r="L80" s="481"/>
      <c r="M80" s="356">
        <f t="shared" si="17"/>
        <v>86</v>
      </c>
      <c r="N80" s="482"/>
      <c r="O80" s="975"/>
      <c r="P80" s="976"/>
      <c r="Q80" s="482"/>
      <c r="R80" s="975"/>
      <c r="S80" s="976"/>
      <c r="T80" s="362"/>
      <c r="U80" s="975"/>
      <c r="V80" s="976"/>
      <c r="W80" s="482"/>
      <c r="X80" s="984" t="s">
        <v>115</v>
      </c>
      <c r="Y80" s="976"/>
      <c r="Z80" s="984"/>
      <c r="AA80" s="985"/>
      <c r="AB80" s="976"/>
      <c r="AC80" s="106"/>
      <c r="AD80" s="106"/>
      <c r="AF80" s="107">
        <v>4</v>
      </c>
    </row>
    <row r="81" spans="1:32" s="107" customFormat="1" ht="18.75">
      <c r="A81" s="127" t="s">
        <v>188</v>
      </c>
      <c r="B81" s="484" t="s">
        <v>91</v>
      </c>
      <c r="C81" s="479"/>
      <c r="D81" s="480">
        <v>7</v>
      </c>
      <c r="E81" s="480"/>
      <c r="F81" s="480"/>
      <c r="G81" s="477">
        <v>3</v>
      </c>
      <c r="H81" s="478">
        <f t="shared" si="15"/>
        <v>90</v>
      </c>
      <c r="I81" s="354">
        <f t="shared" si="16"/>
        <v>4</v>
      </c>
      <c r="J81" s="383">
        <v>4</v>
      </c>
      <c r="K81" s="383"/>
      <c r="L81" s="481"/>
      <c r="M81" s="356">
        <f t="shared" si="17"/>
        <v>86</v>
      </c>
      <c r="N81" s="482"/>
      <c r="O81" s="975"/>
      <c r="P81" s="976"/>
      <c r="Q81" s="482"/>
      <c r="R81" s="975"/>
      <c r="S81" s="976"/>
      <c r="T81" s="362"/>
      <c r="U81" s="975"/>
      <c r="V81" s="976"/>
      <c r="W81" s="482" t="s">
        <v>115</v>
      </c>
      <c r="X81" s="975"/>
      <c r="Y81" s="976"/>
      <c r="Z81" s="984"/>
      <c r="AA81" s="985"/>
      <c r="AB81" s="976"/>
      <c r="AC81" s="106"/>
      <c r="AD81" s="106"/>
      <c r="AF81" s="107">
        <v>4</v>
      </c>
    </row>
    <row r="82" spans="1:32" s="107" customFormat="1" ht="18.75">
      <c r="A82" s="127" t="s">
        <v>189</v>
      </c>
      <c r="B82" s="358" t="s">
        <v>60</v>
      </c>
      <c r="C82" s="382"/>
      <c r="D82" s="638">
        <v>5</v>
      </c>
      <c r="E82" s="638"/>
      <c r="F82" s="383"/>
      <c r="G82" s="477">
        <v>3</v>
      </c>
      <c r="H82" s="478">
        <f t="shared" si="15"/>
        <v>90</v>
      </c>
      <c r="I82" s="354">
        <f t="shared" si="16"/>
        <v>4</v>
      </c>
      <c r="J82" s="383">
        <v>4</v>
      </c>
      <c r="K82" s="383"/>
      <c r="L82" s="481"/>
      <c r="M82" s="356">
        <f t="shared" si="17"/>
        <v>86</v>
      </c>
      <c r="N82" s="362"/>
      <c r="O82" s="975"/>
      <c r="P82" s="976"/>
      <c r="Q82" s="362"/>
      <c r="R82" s="975"/>
      <c r="S82" s="976"/>
      <c r="T82" s="362" t="s">
        <v>115</v>
      </c>
      <c r="U82" s="975"/>
      <c r="V82" s="976"/>
      <c r="W82" s="461"/>
      <c r="X82" s="975"/>
      <c r="Y82" s="976"/>
      <c r="Z82" s="984"/>
      <c r="AA82" s="985"/>
      <c r="AB82" s="976"/>
      <c r="AC82" s="106"/>
      <c r="AD82" s="106"/>
      <c r="AF82" s="107">
        <v>3</v>
      </c>
    </row>
    <row r="83" spans="1:32" s="52" customFormat="1" ht="18.75">
      <c r="A83" s="127" t="s">
        <v>190</v>
      </c>
      <c r="B83" s="358" t="s">
        <v>70</v>
      </c>
      <c r="C83" s="359"/>
      <c r="D83" s="638">
        <v>7</v>
      </c>
      <c r="E83" s="638"/>
      <c r="F83" s="638"/>
      <c r="G83" s="485">
        <v>3</v>
      </c>
      <c r="H83" s="478">
        <f t="shared" si="15"/>
        <v>90</v>
      </c>
      <c r="I83" s="354">
        <f t="shared" si="16"/>
        <v>4</v>
      </c>
      <c r="J83" s="383">
        <v>4</v>
      </c>
      <c r="K83" s="383"/>
      <c r="L83" s="481"/>
      <c r="M83" s="356">
        <f t="shared" si="17"/>
        <v>86</v>
      </c>
      <c r="N83" s="362"/>
      <c r="O83" s="975"/>
      <c r="P83" s="976"/>
      <c r="Q83" s="362"/>
      <c r="R83" s="975"/>
      <c r="S83" s="976"/>
      <c r="T83" s="362"/>
      <c r="U83" s="975"/>
      <c r="V83" s="976"/>
      <c r="W83" s="362" t="s">
        <v>115</v>
      </c>
      <c r="X83" s="975"/>
      <c r="Y83" s="976"/>
      <c r="Z83" s="984"/>
      <c r="AA83" s="985"/>
      <c r="AB83" s="976"/>
      <c r="AC83" s="51"/>
      <c r="AD83" s="51"/>
      <c r="AF83" s="52">
        <v>4</v>
      </c>
    </row>
    <row r="84" spans="1:32" s="52" customFormat="1" ht="18.75">
      <c r="A84" s="127" t="s">
        <v>191</v>
      </c>
      <c r="B84" s="486" t="s">
        <v>55</v>
      </c>
      <c r="C84" s="359"/>
      <c r="D84" s="638">
        <v>8</v>
      </c>
      <c r="E84" s="638"/>
      <c r="F84" s="638"/>
      <c r="G84" s="652">
        <v>3.5</v>
      </c>
      <c r="H84" s="478">
        <f t="shared" si="15"/>
        <v>105</v>
      </c>
      <c r="I84" s="662">
        <v>8</v>
      </c>
      <c r="J84" s="669">
        <v>8</v>
      </c>
      <c r="K84" s="669"/>
      <c r="L84" s="670"/>
      <c r="M84" s="667">
        <f t="shared" si="17"/>
        <v>97</v>
      </c>
      <c r="N84" s="655"/>
      <c r="O84" s="1205"/>
      <c r="P84" s="1206"/>
      <c r="Q84" s="655"/>
      <c r="R84" s="1205"/>
      <c r="S84" s="1206"/>
      <c r="T84" s="655"/>
      <c r="U84" s="1205"/>
      <c r="V84" s="1206"/>
      <c r="W84" s="655"/>
      <c r="X84" s="1207" t="s">
        <v>207</v>
      </c>
      <c r="Y84" s="1206"/>
      <c r="Z84" s="984"/>
      <c r="AA84" s="985"/>
      <c r="AB84" s="976"/>
      <c r="AC84" s="51"/>
      <c r="AD84" s="51"/>
      <c r="AF84" s="52">
        <v>4</v>
      </c>
    </row>
    <row r="85" spans="1:32" s="52" customFormat="1" ht="18.75">
      <c r="A85" s="127" t="s">
        <v>192</v>
      </c>
      <c r="B85" s="358" t="s">
        <v>51</v>
      </c>
      <c r="C85" s="359">
        <v>8</v>
      </c>
      <c r="D85" s="638"/>
      <c r="E85" s="638"/>
      <c r="F85" s="638"/>
      <c r="G85" s="432">
        <v>3.5</v>
      </c>
      <c r="H85" s="478">
        <f t="shared" si="15"/>
        <v>105</v>
      </c>
      <c r="I85" s="392">
        <v>8</v>
      </c>
      <c r="J85" s="601">
        <v>6</v>
      </c>
      <c r="K85" s="390"/>
      <c r="L85" s="601">
        <v>2</v>
      </c>
      <c r="M85" s="356">
        <f t="shared" si="17"/>
        <v>97</v>
      </c>
      <c r="N85" s="362"/>
      <c r="O85" s="975"/>
      <c r="P85" s="976"/>
      <c r="Q85" s="362"/>
      <c r="R85" s="975"/>
      <c r="S85" s="976"/>
      <c r="T85" s="362"/>
      <c r="U85" s="975"/>
      <c r="V85" s="976"/>
      <c r="W85" s="362"/>
      <c r="X85" s="984" t="s">
        <v>207</v>
      </c>
      <c r="Y85" s="976"/>
      <c r="Z85" s="984"/>
      <c r="AA85" s="985"/>
      <c r="AB85" s="976"/>
      <c r="AC85" s="51">
        <v>14</v>
      </c>
      <c r="AD85" s="51"/>
      <c r="AF85" s="52">
        <v>4</v>
      </c>
    </row>
    <row r="86" spans="1:32" s="52" customFormat="1" ht="18.75">
      <c r="A86" s="127" t="s">
        <v>193</v>
      </c>
      <c r="B86" s="358" t="s">
        <v>79</v>
      </c>
      <c r="C86" s="359"/>
      <c r="D86" s="487">
        <v>5</v>
      </c>
      <c r="E86" s="487"/>
      <c r="F86" s="638"/>
      <c r="G86" s="488">
        <v>3</v>
      </c>
      <c r="H86" s="478">
        <f t="shared" si="15"/>
        <v>90</v>
      </c>
      <c r="I86" s="354">
        <v>4</v>
      </c>
      <c r="J86" s="470">
        <v>4</v>
      </c>
      <c r="K86" s="383"/>
      <c r="L86" s="481"/>
      <c r="M86" s="356">
        <f t="shared" si="17"/>
        <v>86</v>
      </c>
      <c r="N86" s="362"/>
      <c r="O86" s="975"/>
      <c r="P86" s="976"/>
      <c r="Q86" s="362"/>
      <c r="R86" s="975"/>
      <c r="S86" s="976"/>
      <c r="T86" s="362" t="s">
        <v>115</v>
      </c>
      <c r="U86" s="975"/>
      <c r="V86" s="976"/>
      <c r="W86" s="362"/>
      <c r="X86" s="975"/>
      <c r="Y86" s="976"/>
      <c r="Z86" s="984"/>
      <c r="AA86" s="985"/>
      <c r="AB86" s="976"/>
      <c r="AC86" s="51">
        <v>24</v>
      </c>
      <c r="AD86" s="51"/>
      <c r="AF86" s="52">
        <v>3</v>
      </c>
    </row>
    <row r="87" spans="1:32" s="52" customFormat="1" ht="31.5">
      <c r="A87" s="127" t="s">
        <v>194</v>
      </c>
      <c r="B87" s="486" t="s">
        <v>69</v>
      </c>
      <c r="C87" s="359"/>
      <c r="D87" s="638">
        <v>7</v>
      </c>
      <c r="E87" s="638"/>
      <c r="F87" s="638"/>
      <c r="G87" s="485">
        <v>3.5</v>
      </c>
      <c r="H87" s="478">
        <f t="shared" si="15"/>
        <v>105</v>
      </c>
      <c r="I87" s="354">
        <f t="shared" si="16"/>
        <v>4</v>
      </c>
      <c r="J87" s="383">
        <v>4</v>
      </c>
      <c r="K87" s="383"/>
      <c r="L87" s="481"/>
      <c r="M87" s="356">
        <f t="shared" si="17"/>
        <v>101</v>
      </c>
      <c r="N87" s="362"/>
      <c r="O87" s="975"/>
      <c r="P87" s="976"/>
      <c r="Q87" s="362"/>
      <c r="R87" s="975"/>
      <c r="S87" s="976"/>
      <c r="T87" s="362"/>
      <c r="U87" s="975"/>
      <c r="V87" s="976"/>
      <c r="W87" s="362" t="s">
        <v>115</v>
      </c>
      <c r="X87" s="975"/>
      <c r="Y87" s="976"/>
      <c r="Z87" s="984"/>
      <c r="AA87" s="985"/>
      <c r="AB87" s="976"/>
      <c r="AC87" s="51">
        <v>28</v>
      </c>
      <c r="AD87" s="51"/>
      <c r="AF87" s="52">
        <v>4</v>
      </c>
    </row>
    <row r="88" spans="1:30" s="52" customFormat="1" ht="18.75">
      <c r="A88" s="155" t="s">
        <v>195</v>
      </c>
      <c r="B88" s="489" t="s">
        <v>52</v>
      </c>
      <c r="C88" s="359"/>
      <c r="D88" s="638"/>
      <c r="E88" s="638"/>
      <c r="F88" s="638"/>
      <c r="G88" s="485">
        <f>G89+G90</f>
        <v>4</v>
      </c>
      <c r="H88" s="485">
        <f aca="true" t="shared" si="18" ref="H88:M88">H89+H90</f>
        <v>120</v>
      </c>
      <c r="I88" s="485">
        <f t="shared" si="18"/>
        <v>12</v>
      </c>
      <c r="J88" s="485">
        <f t="shared" si="18"/>
        <v>8</v>
      </c>
      <c r="K88" s="485"/>
      <c r="L88" s="485">
        <f t="shared" si="18"/>
        <v>4</v>
      </c>
      <c r="M88" s="485">
        <f t="shared" si="18"/>
        <v>108</v>
      </c>
      <c r="N88" s="362"/>
      <c r="O88" s="975"/>
      <c r="P88" s="976"/>
      <c r="Q88" s="362"/>
      <c r="R88" s="975"/>
      <c r="S88" s="976"/>
      <c r="T88" s="362"/>
      <c r="U88" s="975"/>
      <c r="V88" s="976"/>
      <c r="W88" s="362"/>
      <c r="X88" s="975"/>
      <c r="Y88" s="976"/>
      <c r="Z88" s="984"/>
      <c r="AA88" s="985"/>
      <c r="AB88" s="976"/>
      <c r="AC88" s="51"/>
      <c r="AD88" s="51"/>
    </row>
    <row r="89" spans="1:32" s="52" customFormat="1" ht="18.75">
      <c r="A89" s="127" t="s">
        <v>196</v>
      </c>
      <c r="B89" s="358" t="s">
        <v>52</v>
      </c>
      <c r="C89" s="490">
        <v>7</v>
      </c>
      <c r="D89" s="487"/>
      <c r="E89" s="487"/>
      <c r="F89" s="487"/>
      <c r="G89" s="485">
        <v>3</v>
      </c>
      <c r="H89" s="478">
        <f t="shared" si="15"/>
        <v>90</v>
      </c>
      <c r="I89" s="354">
        <f t="shared" si="16"/>
        <v>8</v>
      </c>
      <c r="J89" s="383">
        <v>8</v>
      </c>
      <c r="K89" s="383"/>
      <c r="L89" s="481"/>
      <c r="M89" s="356">
        <f t="shared" si="17"/>
        <v>82</v>
      </c>
      <c r="N89" s="362"/>
      <c r="O89" s="975"/>
      <c r="P89" s="976"/>
      <c r="Q89" s="362"/>
      <c r="R89" s="975"/>
      <c r="S89" s="976"/>
      <c r="T89" s="362"/>
      <c r="U89" s="975"/>
      <c r="V89" s="976"/>
      <c r="W89" s="362" t="s">
        <v>207</v>
      </c>
      <c r="X89" s="975"/>
      <c r="Y89" s="976"/>
      <c r="Z89" s="984"/>
      <c r="AA89" s="985"/>
      <c r="AB89" s="976"/>
      <c r="AC89" s="51"/>
      <c r="AD89" s="51"/>
      <c r="AF89" s="52">
        <v>4</v>
      </c>
    </row>
    <row r="90" spans="1:32" s="52" customFormat="1" ht="18.75">
      <c r="A90" s="127" t="s">
        <v>197</v>
      </c>
      <c r="B90" s="358" t="s">
        <v>68</v>
      </c>
      <c r="C90" s="490"/>
      <c r="D90" s="487"/>
      <c r="E90" s="487"/>
      <c r="F90" s="487">
        <v>8</v>
      </c>
      <c r="G90" s="485">
        <v>1</v>
      </c>
      <c r="H90" s="478">
        <f t="shared" si="15"/>
        <v>30</v>
      </c>
      <c r="I90" s="354">
        <f t="shared" si="16"/>
        <v>4</v>
      </c>
      <c r="J90" s="638"/>
      <c r="K90" s="638"/>
      <c r="L90" s="636">
        <v>4</v>
      </c>
      <c r="M90" s="356">
        <f t="shared" si="17"/>
        <v>26</v>
      </c>
      <c r="N90" s="362"/>
      <c r="O90" s="975"/>
      <c r="P90" s="976"/>
      <c r="Q90" s="362"/>
      <c r="R90" s="975"/>
      <c r="S90" s="976"/>
      <c r="T90" s="362"/>
      <c r="U90" s="975"/>
      <c r="V90" s="976"/>
      <c r="W90" s="362"/>
      <c r="X90" s="984" t="s">
        <v>115</v>
      </c>
      <c r="Y90" s="976"/>
      <c r="Z90" s="984"/>
      <c r="AA90" s="985"/>
      <c r="AB90" s="976"/>
      <c r="AC90" s="51"/>
      <c r="AD90" s="51"/>
      <c r="AF90" s="52">
        <v>4</v>
      </c>
    </row>
    <row r="91" spans="1:32" s="107" customFormat="1" ht="19.5" thickBot="1">
      <c r="A91" s="127" t="s">
        <v>198</v>
      </c>
      <c r="B91" s="491" t="s">
        <v>247</v>
      </c>
      <c r="C91" s="492"/>
      <c r="D91" s="470">
        <v>8</v>
      </c>
      <c r="E91" s="470"/>
      <c r="F91" s="470"/>
      <c r="G91" s="488">
        <v>3</v>
      </c>
      <c r="H91" s="478">
        <f t="shared" si="15"/>
        <v>90</v>
      </c>
      <c r="I91" s="354">
        <f t="shared" si="16"/>
        <v>4</v>
      </c>
      <c r="J91" s="470">
        <v>4</v>
      </c>
      <c r="K91" s="470"/>
      <c r="L91" s="493"/>
      <c r="M91" s="356">
        <f t="shared" si="17"/>
        <v>86</v>
      </c>
      <c r="N91" s="387"/>
      <c r="O91" s="975"/>
      <c r="P91" s="976"/>
      <c r="Q91" s="387"/>
      <c r="R91" s="975"/>
      <c r="S91" s="976"/>
      <c r="T91" s="387"/>
      <c r="U91" s="975"/>
      <c r="V91" s="976"/>
      <c r="W91" s="387"/>
      <c r="X91" s="982" t="s">
        <v>115</v>
      </c>
      <c r="Y91" s="983"/>
      <c r="Z91" s="984"/>
      <c r="AA91" s="985"/>
      <c r="AB91" s="976"/>
      <c r="AC91" s="106"/>
      <c r="AD91" s="106"/>
      <c r="AF91" s="107">
        <v>4</v>
      </c>
    </row>
    <row r="92" spans="1:30" s="52" customFormat="1" ht="19.5" thickBot="1">
      <c r="A92" s="1043" t="s">
        <v>31</v>
      </c>
      <c r="B92" s="1044"/>
      <c r="C92" s="494"/>
      <c r="D92" s="495"/>
      <c r="E92" s="496"/>
      <c r="F92" s="497"/>
      <c r="G92" s="568">
        <f>SUM(G76:G91)-G88</f>
        <v>41.5</v>
      </c>
      <c r="H92" s="498">
        <f aca="true" t="shared" si="19" ref="H92:M92">SUM(H76:H91)-H88</f>
        <v>1245</v>
      </c>
      <c r="I92" s="498">
        <f t="shared" si="19"/>
        <v>72</v>
      </c>
      <c r="J92" s="498">
        <f t="shared" si="19"/>
        <v>64</v>
      </c>
      <c r="K92" s="498">
        <f t="shared" si="19"/>
        <v>0</v>
      </c>
      <c r="L92" s="498">
        <v>8</v>
      </c>
      <c r="M92" s="498">
        <f t="shared" si="19"/>
        <v>1173</v>
      </c>
      <c r="N92" s="499">
        <f>SUM(N76:N91)</f>
        <v>0</v>
      </c>
      <c r="O92" s="977">
        <f>SUM(P76:P91)</f>
        <v>0</v>
      </c>
      <c r="P92" s="978"/>
      <c r="Q92" s="499">
        <f>SUM(Q76:Q91)</f>
        <v>0</v>
      </c>
      <c r="R92" s="977">
        <f>SUM(S76:S91)</f>
        <v>0</v>
      </c>
      <c r="S92" s="978"/>
      <c r="T92" s="499" t="s">
        <v>219</v>
      </c>
      <c r="U92" s="977">
        <f>SUM(V76:V91)</f>
        <v>0</v>
      </c>
      <c r="V92" s="978"/>
      <c r="W92" s="499" t="s">
        <v>220</v>
      </c>
      <c r="X92" s="977" t="s">
        <v>278</v>
      </c>
      <c r="Y92" s="978"/>
      <c r="Z92" s="977"/>
      <c r="AA92" s="1163"/>
      <c r="AB92" s="978"/>
      <c r="AC92" s="51"/>
      <c r="AD92" s="51"/>
    </row>
    <row r="93" spans="1:30" s="52" customFormat="1" ht="19.5" thickBot="1">
      <c r="A93" s="1061" t="s">
        <v>222</v>
      </c>
      <c r="B93" s="1062"/>
      <c r="C93" s="1062"/>
      <c r="D93" s="1062"/>
      <c r="E93" s="1062"/>
      <c r="F93" s="1062"/>
      <c r="G93" s="1062"/>
      <c r="H93" s="1062"/>
      <c r="I93" s="1062"/>
      <c r="J93" s="1062"/>
      <c r="K93" s="1062"/>
      <c r="L93" s="1062"/>
      <c r="M93" s="1062"/>
      <c r="N93" s="1062"/>
      <c r="O93" s="1062"/>
      <c r="P93" s="1062"/>
      <c r="Q93" s="1062"/>
      <c r="R93" s="1062"/>
      <c r="S93" s="1062"/>
      <c r="T93" s="1062"/>
      <c r="U93" s="1062"/>
      <c r="V93" s="1062"/>
      <c r="W93" s="1062"/>
      <c r="X93" s="1062"/>
      <c r="Y93" s="1062"/>
      <c r="Z93" s="1062"/>
      <c r="AA93" s="1063"/>
      <c r="AB93" s="500"/>
      <c r="AC93" s="51"/>
      <c r="AD93" s="51"/>
    </row>
    <row r="94" spans="1:30" s="52" customFormat="1" ht="18.75">
      <c r="A94" s="267">
        <v>1</v>
      </c>
      <c r="B94" s="604" t="s">
        <v>17</v>
      </c>
      <c r="C94" s="502"/>
      <c r="D94" s="503">
        <v>9</v>
      </c>
      <c r="E94" s="503"/>
      <c r="F94" s="503"/>
      <c r="G94" s="541">
        <v>16.5</v>
      </c>
      <c r="H94" s="504">
        <f>G94*30</f>
        <v>495</v>
      </c>
      <c r="I94" s="354">
        <f>SUM(J94:L94)</f>
        <v>0</v>
      </c>
      <c r="J94" s="504"/>
      <c r="K94" s="504"/>
      <c r="L94" s="504"/>
      <c r="M94" s="605"/>
      <c r="N94" s="606"/>
      <c r="O94" s="973"/>
      <c r="P94" s="974"/>
      <c r="Q94" s="606"/>
      <c r="R94" s="973"/>
      <c r="S94" s="974"/>
      <c r="T94" s="606"/>
      <c r="U94" s="973"/>
      <c r="V94" s="974"/>
      <c r="W94" s="606"/>
      <c r="X94" s="973"/>
      <c r="Y94" s="981"/>
      <c r="Z94" s="1164"/>
      <c r="AA94" s="1164"/>
      <c r="AB94" s="1165"/>
      <c r="AC94" s="51"/>
      <c r="AD94" s="51"/>
    </row>
    <row r="95" spans="1:30" s="52" customFormat="1" ht="19.5" thickBot="1">
      <c r="A95" s="272">
        <v>2</v>
      </c>
      <c r="B95" s="507" t="s">
        <v>223</v>
      </c>
      <c r="C95" s="508">
        <v>9</v>
      </c>
      <c r="D95" s="509"/>
      <c r="E95" s="509"/>
      <c r="F95" s="509"/>
      <c r="G95" s="542">
        <v>3</v>
      </c>
      <c r="H95" s="504">
        <f>G95*30</f>
        <v>90</v>
      </c>
      <c r="I95" s="354">
        <f>SUM(J95:L95)</f>
        <v>0</v>
      </c>
      <c r="J95" s="510"/>
      <c r="K95" s="510"/>
      <c r="L95" s="510"/>
      <c r="M95" s="511"/>
      <c r="N95" s="512"/>
      <c r="O95" s="975"/>
      <c r="P95" s="976"/>
      <c r="Q95" s="512"/>
      <c r="R95" s="975"/>
      <c r="S95" s="976"/>
      <c r="T95" s="512"/>
      <c r="U95" s="975"/>
      <c r="V95" s="976"/>
      <c r="W95" s="512"/>
      <c r="X95" s="975"/>
      <c r="Y95" s="976"/>
      <c r="Z95" s="1166"/>
      <c r="AA95" s="1167"/>
      <c r="AB95" s="1168"/>
      <c r="AC95" s="51"/>
      <c r="AD95" s="51"/>
    </row>
    <row r="96" spans="1:30" s="52" customFormat="1" ht="19.5" thickBot="1">
      <c r="A96" s="173"/>
      <c r="B96" s="513" t="s">
        <v>31</v>
      </c>
      <c r="C96" s="514"/>
      <c r="D96" s="515"/>
      <c r="E96" s="515"/>
      <c r="F96" s="515"/>
      <c r="G96" s="516">
        <f>SUM(G94:G95)</f>
        <v>19.5</v>
      </c>
      <c r="H96" s="516">
        <f aca="true" t="shared" si="20" ref="H96:W96">SUM(H94:H95)</f>
        <v>585</v>
      </c>
      <c r="I96" s="516">
        <f t="shared" si="20"/>
        <v>0</v>
      </c>
      <c r="J96" s="516">
        <f t="shared" si="20"/>
        <v>0</v>
      </c>
      <c r="K96" s="516">
        <f t="shared" si="20"/>
        <v>0</v>
      </c>
      <c r="L96" s="516">
        <f t="shared" si="20"/>
        <v>0</v>
      </c>
      <c r="M96" s="516">
        <f t="shared" si="20"/>
        <v>0</v>
      </c>
      <c r="N96" s="499">
        <f t="shared" si="20"/>
        <v>0</v>
      </c>
      <c r="O96" s="977">
        <f>SUM(P94:P95)</f>
        <v>0</v>
      </c>
      <c r="P96" s="978"/>
      <c r="Q96" s="499">
        <f t="shared" si="20"/>
        <v>0</v>
      </c>
      <c r="R96" s="977">
        <f>SUM(S94:S95)</f>
        <v>0</v>
      </c>
      <c r="S96" s="978"/>
      <c r="T96" s="499">
        <f t="shared" si="20"/>
        <v>0</v>
      </c>
      <c r="U96" s="977">
        <f>SUM(V94:V95)</f>
        <v>0</v>
      </c>
      <c r="V96" s="978"/>
      <c r="W96" s="499">
        <f t="shared" si="20"/>
        <v>0</v>
      </c>
      <c r="X96" s="977">
        <f>SUM(Y94:Y95)</f>
        <v>0</v>
      </c>
      <c r="Y96" s="978"/>
      <c r="Z96" s="977"/>
      <c r="AA96" s="1163"/>
      <c r="AB96" s="978"/>
      <c r="AC96" s="51"/>
      <c r="AD96" s="51"/>
    </row>
    <row r="97" spans="1:30" s="52" customFormat="1" ht="19.5" thickBot="1">
      <c r="A97" s="173"/>
      <c r="B97" s="645" t="s">
        <v>77</v>
      </c>
      <c r="C97" s="517"/>
      <c r="D97" s="515"/>
      <c r="E97" s="515"/>
      <c r="F97" s="515"/>
      <c r="G97" s="516">
        <f>G22+G39+G73+G92+G96</f>
        <v>229</v>
      </c>
      <c r="H97" s="516">
        <f aca="true" t="shared" si="21" ref="H97:M97">H22+H39+H73+H92+H96</f>
        <v>6870</v>
      </c>
      <c r="I97" s="516">
        <f t="shared" si="21"/>
        <v>424</v>
      </c>
      <c r="J97" s="516">
        <f t="shared" si="21"/>
        <v>306</v>
      </c>
      <c r="K97" s="516">
        <f t="shared" si="21"/>
        <v>12</v>
      </c>
      <c r="L97" s="516">
        <f t="shared" si="21"/>
        <v>106</v>
      </c>
      <c r="M97" s="516">
        <f t="shared" si="21"/>
        <v>5861</v>
      </c>
      <c r="N97" s="499" t="s">
        <v>229</v>
      </c>
      <c r="O97" s="1213" t="s">
        <v>230</v>
      </c>
      <c r="P97" s="1214"/>
      <c r="Q97" s="499" t="s">
        <v>272</v>
      </c>
      <c r="R97" s="977" t="s">
        <v>281</v>
      </c>
      <c r="S97" s="978"/>
      <c r="T97" s="499" t="s">
        <v>273</v>
      </c>
      <c r="U97" s="977" t="s">
        <v>226</v>
      </c>
      <c r="V97" s="978"/>
      <c r="W97" s="499" t="s">
        <v>234</v>
      </c>
      <c r="X97" s="977" t="s">
        <v>279</v>
      </c>
      <c r="Y97" s="978"/>
      <c r="Z97" s="977"/>
      <c r="AA97" s="1163"/>
      <c r="AB97" s="978"/>
      <c r="AC97" s="51"/>
      <c r="AD97" s="51" t="s">
        <v>302</v>
      </c>
    </row>
    <row r="98" spans="1:30" s="180" customFormat="1" ht="19.5" thickBot="1">
      <c r="A98" s="1075" t="s">
        <v>27</v>
      </c>
      <c r="B98" s="1076"/>
      <c r="C98" s="1076"/>
      <c r="D98" s="1076"/>
      <c r="E98" s="1076"/>
      <c r="F98" s="1076"/>
      <c r="G98" s="1076"/>
      <c r="H98" s="1076"/>
      <c r="I98" s="1076"/>
      <c r="J98" s="1076"/>
      <c r="K98" s="1076"/>
      <c r="L98" s="1076"/>
      <c r="M98" s="1077"/>
      <c r="N98" s="518" t="str">
        <f>N97</f>
        <v>36/4</v>
      </c>
      <c r="O98" s="1215" t="str">
        <f>O97</f>
        <v>32/8</v>
      </c>
      <c r="P98" s="1216"/>
      <c r="Q98" s="518" t="str">
        <f aca="true" t="shared" si="22" ref="Q98:W98">Q97</f>
        <v>40/2</v>
      </c>
      <c r="R98" s="1215" t="str">
        <f>R97</f>
        <v>28/8</v>
      </c>
      <c r="S98" s="1216"/>
      <c r="T98" s="518" t="str">
        <f t="shared" si="22"/>
        <v>36/8</v>
      </c>
      <c r="U98" s="1215" t="str">
        <f>U97</f>
        <v>36/10</v>
      </c>
      <c r="V98" s="1216"/>
      <c r="W98" s="518" t="str">
        <f t="shared" si="22"/>
        <v>40/6</v>
      </c>
      <c r="X98" s="1215" t="str">
        <f>X97</f>
        <v>38/4</v>
      </c>
      <c r="Y98" s="1216"/>
      <c r="Z98" s="1169"/>
      <c r="AA98" s="1170"/>
      <c r="AB98" s="1171"/>
      <c r="AC98" s="85" t="s">
        <v>298</v>
      </c>
      <c r="AD98" s="673">
        <f>AD12+AD29+AD44+AD76</f>
        <v>43.5</v>
      </c>
    </row>
    <row r="99" spans="1:30" s="52" customFormat="1" ht="18.75">
      <c r="A99" s="1056" t="s">
        <v>28</v>
      </c>
      <c r="B99" s="1057"/>
      <c r="C99" s="1057"/>
      <c r="D99" s="1057"/>
      <c r="E99" s="1057"/>
      <c r="F99" s="1057"/>
      <c r="G99" s="1057"/>
      <c r="H99" s="1057"/>
      <c r="I99" s="1057"/>
      <c r="J99" s="1057"/>
      <c r="K99" s="1057"/>
      <c r="L99" s="1057"/>
      <c r="M99" s="1058"/>
      <c r="N99" s="643">
        <f>COUNTIF($C$11:$C$91,"=1")</f>
        <v>3</v>
      </c>
      <c r="O99" s="1059">
        <f>COUNTIF($C$11:$C$91,"=2")</f>
        <v>4</v>
      </c>
      <c r="P99" s="1060"/>
      <c r="Q99" s="643">
        <f>COUNTIF($C$11:$C$91,"=3")</f>
        <v>4</v>
      </c>
      <c r="R99" s="1059">
        <f>COUNTIF($C$11:$C$91,"=4")</f>
        <v>4</v>
      </c>
      <c r="S99" s="1060"/>
      <c r="T99" s="643">
        <f>COUNTIF($C$11:$C$91,"=5")</f>
        <v>3</v>
      </c>
      <c r="U99" s="1059">
        <f>COUNTIF($C$11:$C$91,"=6")</f>
        <v>4</v>
      </c>
      <c r="V99" s="1060"/>
      <c r="W99" s="643">
        <f>COUNTIF($C$11:$C$91,"=7")</f>
        <v>4</v>
      </c>
      <c r="X99" s="1059">
        <f>COUNTIF($C$11:$C$91,"=8")</f>
        <v>3</v>
      </c>
      <c r="Y99" s="1104"/>
      <c r="Z99" s="1172"/>
      <c r="AA99" s="1172"/>
      <c r="AB99" s="1172"/>
      <c r="AC99" s="85" t="s">
        <v>299</v>
      </c>
      <c r="AD99" s="673">
        <f>AD13+AD30+AD45+AD77</f>
        <v>49.5</v>
      </c>
    </row>
    <row r="100" spans="1:30" s="52" customFormat="1" ht="18.75">
      <c r="A100" s="1056" t="s">
        <v>29</v>
      </c>
      <c r="B100" s="1057"/>
      <c r="C100" s="1057"/>
      <c r="D100" s="1057"/>
      <c r="E100" s="1057"/>
      <c r="F100" s="1057"/>
      <c r="G100" s="1057"/>
      <c r="H100" s="1057"/>
      <c r="I100" s="1057"/>
      <c r="J100" s="1057"/>
      <c r="K100" s="1057"/>
      <c r="L100" s="1057"/>
      <c r="M100" s="1058"/>
      <c r="N100" s="644">
        <f>COUNTIF($D$11:$D$91,"=1")</f>
        <v>2</v>
      </c>
      <c r="O100" s="1054">
        <f>COUNTIF($D$11:$D$91,"=2")</f>
        <v>0</v>
      </c>
      <c r="P100" s="1055"/>
      <c r="Q100" s="644">
        <f>COUNTIF($D$11:$D$91,"=3")</f>
        <v>3</v>
      </c>
      <c r="R100" s="1054">
        <f>COUNTIF($D$11:$D$91,"=4")</f>
        <v>1</v>
      </c>
      <c r="S100" s="1055"/>
      <c r="T100" s="644">
        <f>COUNTIF($D$11:$D$91,"=5")</f>
        <v>4</v>
      </c>
      <c r="U100" s="1054">
        <f>COUNTIF($D$11:$D$91,"=6")</f>
        <v>3</v>
      </c>
      <c r="V100" s="1055"/>
      <c r="W100" s="644">
        <f>COUNTIF($D$11:$D$91,"=7")</f>
        <v>6</v>
      </c>
      <c r="X100" s="1054">
        <f>COUNTIF($D$11:$D$91,"=8")</f>
        <v>5</v>
      </c>
      <c r="Y100" s="1081"/>
      <c r="Z100" s="1172"/>
      <c r="AA100" s="1172"/>
      <c r="AB100" s="1172"/>
      <c r="AC100" s="85" t="s">
        <v>300</v>
      </c>
      <c r="AD100" s="673">
        <f>AD14+AD31+AD46+AD78</f>
        <v>55</v>
      </c>
    </row>
    <row r="101" spans="1:30" s="52" customFormat="1" ht="18.75">
      <c r="A101" s="1056" t="s">
        <v>30</v>
      </c>
      <c r="B101" s="1057"/>
      <c r="C101" s="1057"/>
      <c r="D101" s="1057"/>
      <c r="E101" s="1057"/>
      <c r="F101" s="1057"/>
      <c r="G101" s="1057"/>
      <c r="H101" s="1057"/>
      <c r="I101" s="1057"/>
      <c r="J101" s="1057"/>
      <c r="K101" s="1057"/>
      <c r="L101" s="1057"/>
      <c r="M101" s="1058"/>
      <c r="N101" s="640">
        <f>COUNTIF($F$11:$F$91,"=1")</f>
        <v>0</v>
      </c>
      <c r="O101" s="1082">
        <f>COUNTIF($F$11:$F$91,"=2")</f>
        <v>0</v>
      </c>
      <c r="P101" s="1086"/>
      <c r="Q101" s="640">
        <f>COUNTIF($F$11:$F$91,"=3")</f>
        <v>1</v>
      </c>
      <c r="R101" s="1082">
        <f>COUNTIF($F$11:$F$91,"=4")</f>
        <v>0</v>
      </c>
      <c r="S101" s="1086"/>
      <c r="T101" s="640">
        <f>COUNTIF($F$11:$F$91,"=5")</f>
        <v>2</v>
      </c>
      <c r="U101" s="1082">
        <f>COUNTIF($F$11:$F$91,"=6")</f>
        <v>1</v>
      </c>
      <c r="V101" s="1086"/>
      <c r="W101" s="640">
        <f>COUNTIF($F$11:$F$91,"=7")</f>
        <v>1</v>
      </c>
      <c r="X101" s="1082">
        <f>COUNTIF($F$11:$F$91,"=8")</f>
        <v>2</v>
      </c>
      <c r="Y101" s="1083"/>
      <c r="Z101" s="1162"/>
      <c r="AA101" s="1162"/>
      <c r="AB101" s="1162"/>
      <c r="AC101" s="85" t="s">
        <v>301</v>
      </c>
      <c r="AD101" s="673">
        <f>AD15+AD32+AD47+AD79</f>
        <v>61.5</v>
      </c>
    </row>
    <row r="102" spans="1:30" s="52" customFormat="1" ht="19.5" thickBot="1">
      <c r="A102" s="1118" t="s">
        <v>47</v>
      </c>
      <c r="B102" s="1119"/>
      <c r="C102" s="1119"/>
      <c r="D102" s="1119"/>
      <c r="E102" s="1119"/>
      <c r="F102" s="1119"/>
      <c r="G102" s="1119"/>
      <c r="H102" s="1119"/>
      <c r="I102" s="1119"/>
      <c r="J102" s="1119"/>
      <c r="K102" s="1119"/>
      <c r="L102" s="1119"/>
      <c r="M102" s="1120"/>
      <c r="N102" s="639"/>
      <c r="O102" s="1084"/>
      <c r="P102" s="1105"/>
      <c r="Q102" s="639"/>
      <c r="R102" s="1084"/>
      <c r="S102" s="1105"/>
      <c r="T102" s="639"/>
      <c r="U102" s="1084"/>
      <c r="V102" s="1105"/>
      <c r="W102" s="639"/>
      <c r="X102" s="1084"/>
      <c r="Y102" s="1085"/>
      <c r="Z102" s="1162"/>
      <c r="AA102" s="1162"/>
      <c r="AB102" s="1162"/>
      <c r="AC102" s="51"/>
      <c r="AD102" s="673">
        <f>G96</f>
        <v>19.5</v>
      </c>
    </row>
    <row r="103" spans="1:30" s="52" customFormat="1" ht="18.75" customHeight="1">
      <c r="A103" s="1112" t="s">
        <v>62</v>
      </c>
      <c r="B103" s="1113"/>
      <c r="C103" s="1113"/>
      <c r="D103" s="1113"/>
      <c r="E103" s="1113"/>
      <c r="F103" s="1113"/>
      <c r="G103" s="1113"/>
      <c r="H103" s="1113"/>
      <c r="I103" s="1113"/>
      <c r="J103" s="1113"/>
      <c r="K103" s="1113"/>
      <c r="L103" s="1113"/>
      <c r="M103" s="1114"/>
      <c r="N103" s="1217" t="s">
        <v>282</v>
      </c>
      <c r="O103" s="1218"/>
      <c r="P103" s="1219"/>
      <c r="Q103" s="1217" t="s">
        <v>282</v>
      </c>
      <c r="R103" s="1218"/>
      <c r="S103" s="1219"/>
      <c r="T103" s="1217" t="s">
        <v>283</v>
      </c>
      <c r="U103" s="1218"/>
      <c r="V103" s="1219"/>
      <c r="W103" s="1217" t="s">
        <v>283</v>
      </c>
      <c r="X103" s="1218"/>
      <c r="Y103" s="1219"/>
      <c r="Z103" s="1133"/>
      <c r="AA103" s="1133"/>
      <c r="AB103" s="1133"/>
      <c r="AC103" s="51"/>
      <c r="AD103" s="51"/>
    </row>
    <row r="104" spans="1:30" s="52" customFormat="1" ht="18.75">
      <c r="A104" s="1129"/>
      <c r="B104" s="1130"/>
      <c r="C104" s="1130"/>
      <c r="D104" s="1130"/>
      <c r="E104" s="1130"/>
      <c r="F104" s="1130"/>
      <c r="G104" s="1130"/>
      <c r="H104" s="1130"/>
      <c r="I104" s="1130"/>
      <c r="J104" s="1130"/>
      <c r="K104" s="1130"/>
      <c r="L104" s="1130"/>
      <c r="M104" s="1130"/>
      <c r="N104" s="1126">
        <f>AD98</f>
        <v>43.5</v>
      </c>
      <c r="O104" s="1127"/>
      <c r="P104" s="1128"/>
      <c r="Q104" s="1096">
        <f>AD99</f>
        <v>49.5</v>
      </c>
      <c r="R104" s="1097"/>
      <c r="S104" s="1098"/>
      <c r="T104" s="1096">
        <f>AD100</f>
        <v>55</v>
      </c>
      <c r="U104" s="1097"/>
      <c r="V104" s="1098"/>
      <c r="W104" s="1096">
        <f>AD101</f>
        <v>61.5</v>
      </c>
      <c r="X104" s="1097"/>
      <c r="Y104" s="1098"/>
      <c r="Z104" s="1134">
        <f>G96</f>
        <v>19.5</v>
      </c>
      <c r="AA104" s="1134"/>
      <c r="AB104" s="1134"/>
      <c r="AC104" s="51"/>
      <c r="AD104" s="51"/>
    </row>
    <row r="105" spans="1:30" s="52" customFormat="1" ht="19.5" thickBot="1">
      <c r="A105" s="1131"/>
      <c r="B105" s="1132"/>
      <c r="C105" s="1132"/>
      <c r="D105" s="1132"/>
      <c r="E105" s="641"/>
      <c r="F105" s="1122"/>
      <c r="G105" s="1122"/>
      <c r="H105" s="1122"/>
      <c r="I105" s="1122"/>
      <c r="J105" s="1122"/>
      <c r="K105" s="1122"/>
      <c r="L105" s="1122"/>
      <c r="M105" s="1122"/>
      <c r="N105" s="1121">
        <f>N104+Q104+T104+W104+Z104</f>
        <v>229</v>
      </c>
      <c r="O105" s="1121"/>
      <c r="P105" s="1121"/>
      <c r="Q105" s="1121"/>
      <c r="R105" s="1121"/>
      <c r="S105" s="1121"/>
      <c r="T105" s="1121"/>
      <c r="U105" s="1121"/>
      <c r="V105" s="1121"/>
      <c r="W105" s="1121"/>
      <c r="X105" s="1121"/>
      <c r="Y105" s="1121"/>
      <c r="Z105" s="1121"/>
      <c r="AA105" s="1121"/>
      <c r="AB105" s="1121"/>
      <c r="AC105" s="51"/>
      <c r="AD105" s="51"/>
    </row>
    <row r="106" spans="1:30" s="52" customFormat="1" ht="18.75">
      <c r="A106" s="186"/>
      <c r="B106" s="519"/>
      <c r="C106" s="520"/>
      <c r="D106" s="520"/>
      <c r="E106" s="520"/>
      <c r="F106" s="521"/>
      <c r="G106" s="522"/>
      <c r="H106" s="523"/>
      <c r="I106" s="523"/>
      <c r="J106" s="523"/>
      <c r="K106" s="523"/>
      <c r="L106" s="524"/>
      <c r="M106" s="525"/>
      <c r="N106" s="525"/>
      <c r="O106" s="525"/>
      <c r="P106" s="525"/>
      <c r="Q106" s="526"/>
      <c r="R106" s="525"/>
      <c r="S106" s="525"/>
      <c r="T106" s="526"/>
      <c r="U106" s="525"/>
      <c r="V106" s="525"/>
      <c r="W106" s="525"/>
      <c r="X106" s="525"/>
      <c r="Y106" s="525"/>
      <c r="Z106" s="525"/>
      <c r="AA106" s="527"/>
      <c r="AB106" s="333"/>
      <c r="AC106" s="51"/>
      <c r="AD106" s="51"/>
    </row>
    <row r="107" spans="2:27" ht="18">
      <c r="B107" s="528"/>
      <c r="C107" s="529"/>
      <c r="D107" s="529"/>
      <c r="E107" s="529"/>
      <c r="F107" s="530"/>
      <c r="G107" s="531"/>
      <c r="H107" s="532"/>
      <c r="I107" s="532"/>
      <c r="J107" s="532"/>
      <c r="K107" s="532"/>
      <c r="L107" s="533"/>
      <c r="M107" s="527"/>
      <c r="N107" s="527"/>
      <c r="O107" s="527"/>
      <c r="P107" s="527"/>
      <c r="Q107" s="527"/>
      <c r="R107" s="527"/>
      <c r="S107" s="527"/>
      <c r="T107" s="527"/>
      <c r="U107" s="527"/>
      <c r="V107" s="527"/>
      <c r="W107" s="527"/>
      <c r="X107" s="527"/>
      <c r="Y107" s="527"/>
      <c r="Z107" s="527"/>
      <c r="AA107" s="527"/>
    </row>
    <row r="108" spans="2:27" ht="30">
      <c r="B108" s="528" t="s">
        <v>277</v>
      </c>
      <c r="C108" s="529"/>
      <c r="D108" s="529"/>
      <c r="E108" s="529"/>
      <c r="F108" s="529"/>
      <c r="G108" s="531"/>
      <c r="H108" s="532"/>
      <c r="I108" s="532"/>
      <c r="J108" s="532"/>
      <c r="K108" s="532"/>
      <c r="L108" s="533"/>
      <c r="M108" s="527"/>
      <c r="N108" s="527"/>
      <c r="O108" s="527"/>
      <c r="P108" s="527"/>
      <c r="Q108" s="527"/>
      <c r="R108" s="527"/>
      <c r="S108" s="527"/>
      <c r="T108" s="527"/>
      <c r="U108" s="527"/>
      <c r="V108" s="527"/>
      <c r="W108" s="527"/>
      <c r="X108" s="527"/>
      <c r="Y108" s="527"/>
      <c r="Z108" s="527"/>
      <c r="AA108" s="527"/>
    </row>
    <row r="109" spans="2:27" ht="18">
      <c r="B109" s="528"/>
      <c r="C109" s="569"/>
      <c r="D109" s="569"/>
      <c r="E109" s="569"/>
      <c r="F109" s="570"/>
      <c r="G109" s="570"/>
      <c r="H109" s="532"/>
      <c r="I109" s="532"/>
      <c r="J109" s="532"/>
      <c r="K109" s="532"/>
      <c r="L109" s="533"/>
      <c r="M109" s="527"/>
      <c r="N109" s="527"/>
      <c r="O109" s="527"/>
      <c r="P109" s="527"/>
      <c r="Q109" s="527"/>
      <c r="R109" s="527"/>
      <c r="S109" s="527"/>
      <c r="T109" s="527"/>
      <c r="U109" s="527"/>
      <c r="V109" s="527"/>
      <c r="W109" s="527"/>
      <c r="X109" s="527"/>
      <c r="Y109" s="527"/>
      <c r="Z109" s="527"/>
      <c r="AA109" s="527"/>
    </row>
    <row r="110" spans="2:27" ht="18">
      <c r="B110" s="528"/>
      <c r="C110" s="569"/>
      <c r="D110" s="569"/>
      <c r="E110" s="569"/>
      <c r="F110" s="570"/>
      <c r="G110" s="570"/>
      <c r="H110" s="532"/>
      <c r="I110" s="532"/>
      <c r="J110" s="532"/>
      <c r="K110" s="532"/>
      <c r="L110" s="533"/>
      <c r="M110" s="527"/>
      <c r="N110" s="527"/>
      <c r="O110" s="527"/>
      <c r="P110" s="527"/>
      <c r="Q110" s="527"/>
      <c r="R110" s="527"/>
      <c r="S110" s="527"/>
      <c r="T110" s="527"/>
      <c r="U110" s="527"/>
      <c r="V110" s="527"/>
      <c r="W110" s="527"/>
      <c r="X110" s="527"/>
      <c r="Y110" s="527"/>
      <c r="Z110" s="527"/>
      <c r="AA110" s="527"/>
    </row>
    <row r="111" spans="2:27" ht="18">
      <c r="B111" s="528"/>
      <c r="C111" s="569"/>
      <c r="D111" s="569"/>
      <c r="E111" s="569"/>
      <c r="F111" s="570"/>
      <c r="G111" s="570"/>
      <c r="H111" s="532"/>
      <c r="I111" s="532"/>
      <c r="J111" s="532"/>
      <c r="K111" s="532"/>
      <c r="L111" s="533"/>
      <c r="M111" s="527"/>
      <c r="N111" s="527"/>
      <c r="O111" s="527"/>
      <c r="P111" s="527"/>
      <c r="Q111" s="527"/>
      <c r="R111" s="527"/>
      <c r="S111" s="527"/>
      <c r="T111" s="527"/>
      <c r="U111" s="527"/>
      <c r="V111" s="527"/>
      <c r="W111" s="527"/>
      <c r="X111" s="527"/>
      <c r="Y111" s="527"/>
      <c r="Z111" s="527"/>
      <c r="AA111" s="527"/>
    </row>
    <row r="112" spans="2:27" ht="18">
      <c r="B112" s="528"/>
      <c r="C112" s="569"/>
      <c r="D112" s="569"/>
      <c r="E112" s="569"/>
      <c r="F112" s="570"/>
      <c r="G112" s="570"/>
      <c r="H112" s="532"/>
      <c r="I112" s="532"/>
      <c r="J112" s="532"/>
      <c r="K112" s="532"/>
      <c r="L112" s="533"/>
      <c r="M112" s="527"/>
      <c r="N112" s="527"/>
      <c r="O112" s="527"/>
      <c r="P112" s="527"/>
      <c r="Q112" s="527"/>
      <c r="R112" s="527"/>
      <c r="S112" s="527"/>
      <c r="T112" s="527"/>
      <c r="U112" s="527"/>
      <c r="V112" s="527"/>
      <c r="W112" s="527"/>
      <c r="X112" s="527"/>
      <c r="Y112" s="527"/>
      <c r="Z112" s="527"/>
      <c r="AA112" s="527"/>
    </row>
    <row r="113" spans="2:27" ht="18">
      <c r="B113" s="528"/>
      <c r="C113" s="569"/>
      <c r="D113" s="569"/>
      <c r="E113" s="569"/>
      <c r="F113" s="570"/>
      <c r="G113" s="570"/>
      <c r="H113" s="532"/>
      <c r="I113" s="532"/>
      <c r="J113" s="532"/>
      <c r="K113" s="532"/>
      <c r="L113" s="533"/>
      <c r="M113" s="527"/>
      <c r="N113" s="527"/>
      <c r="O113" s="527"/>
      <c r="P113" s="527"/>
      <c r="Q113" s="527"/>
      <c r="R113" s="527"/>
      <c r="S113" s="527"/>
      <c r="T113" s="527"/>
      <c r="U113" s="527"/>
      <c r="V113" s="527"/>
      <c r="W113" s="527"/>
      <c r="X113" s="527"/>
      <c r="Y113" s="527"/>
      <c r="Z113" s="527"/>
      <c r="AA113" s="527"/>
    </row>
    <row r="114" spans="2:27" ht="18">
      <c r="B114" s="528"/>
      <c r="C114" s="569"/>
      <c r="D114" s="569"/>
      <c r="E114" s="569"/>
      <c r="F114" s="570"/>
      <c r="G114" s="570"/>
      <c r="H114" s="532"/>
      <c r="I114" s="532"/>
      <c r="J114" s="532"/>
      <c r="K114" s="532"/>
      <c r="L114" s="533"/>
      <c r="M114" s="527"/>
      <c r="N114" s="527"/>
      <c r="O114" s="527"/>
      <c r="P114" s="527"/>
      <c r="Q114" s="527"/>
      <c r="R114" s="527"/>
      <c r="S114" s="527"/>
      <c r="T114" s="527"/>
      <c r="U114" s="527"/>
      <c r="V114" s="527"/>
      <c r="W114" s="527"/>
      <c r="X114" s="527"/>
      <c r="Y114" s="527"/>
      <c r="Z114" s="527"/>
      <c r="AA114" s="527"/>
    </row>
    <row r="115" spans="1:28" ht="18">
      <c r="A115" s="205"/>
      <c r="B115" s="535"/>
      <c r="C115" s="571"/>
      <c r="D115" s="569"/>
      <c r="E115" s="569"/>
      <c r="F115" s="569"/>
      <c r="G115" s="570"/>
      <c r="H115" s="532"/>
      <c r="I115" s="532"/>
      <c r="J115" s="532"/>
      <c r="K115" s="532"/>
      <c r="L115" s="532"/>
      <c r="M115" s="533"/>
      <c r="N115" s="527"/>
      <c r="O115" s="527"/>
      <c r="P115" s="527"/>
      <c r="Q115" s="527"/>
      <c r="R115" s="527"/>
      <c r="S115" s="527"/>
      <c r="T115" s="527"/>
      <c r="U115" s="527"/>
      <c r="V115" s="527"/>
      <c r="W115" s="527"/>
      <c r="X115" s="527"/>
      <c r="Y115" s="527"/>
      <c r="Z115" s="527"/>
      <c r="AA115" s="527"/>
      <c r="AB115" s="536"/>
    </row>
    <row r="116" spans="2:27" ht="18">
      <c r="B116" s="528"/>
      <c r="C116" s="529"/>
      <c r="D116" s="529"/>
      <c r="E116" s="529"/>
      <c r="F116" s="530"/>
      <c r="G116" s="531"/>
      <c r="H116" s="532"/>
      <c r="I116" s="532"/>
      <c r="J116" s="532"/>
      <c r="K116" s="532"/>
      <c r="L116" s="533"/>
      <c r="M116" s="527"/>
      <c r="N116" s="527"/>
      <c r="O116" s="527"/>
      <c r="P116" s="527"/>
      <c r="Q116" s="527"/>
      <c r="R116" s="527"/>
      <c r="S116" s="527"/>
      <c r="T116" s="527"/>
      <c r="U116" s="527"/>
      <c r="V116" s="527"/>
      <c r="W116" s="527"/>
      <c r="X116" s="527"/>
      <c r="Y116" s="527"/>
      <c r="Z116" s="527"/>
      <c r="AA116" s="527"/>
    </row>
    <row r="117" spans="2:27" ht="18">
      <c r="B117" s="528"/>
      <c r="C117" s="529"/>
      <c r="D117" s="529"/>
      <c r="E117" s="529"/>
      <c r="F117" s="530"/>
      <c r="G117" s="531"/>
      <c r="H117" s="532"/>
      <c r="I117" s="532"/>
      <c r="J117" s="532"/>
      <c r="K117" s="532"/>
      <c r="L117" s="533"/>
      <c r="M117" s="527"/>
      <c r="N117" s="527"/>
      <c r="O117" s="527"/>
      <c r="P117" s="527"/>
      <c r="Q117" s="527"/>
      <c r="R117" s="527"/>
      <c r="S117" s="527"/>
      <c r="T117" s="527"/>
      <c r="U117" s="527"/>
      <c r="V117" s="527"/>
      <c r="W117" s="527"/>
      <c r="X117" s="527"/>
      <c r="Y117" s="527"/>
      <c r="Z117" s="527"/>
      <c r="AA117" s="527"/>
    </row>
    <row r="118" spans="2:26" ht="18">
      <c r="B118" s="528"/>
      <c r="C118" s="529"/>
      <c r="D118" s="529"/>
      <c r="E118" s="529"/>
      <c r="F118" s="530"/>
      <c r="G118" s="531"/>
      <c r="H118" s="532"/>
      <c r="I118" s="532"/>
      <c r="J118" s="532"/>
      <c r="K118" s="532"/>
      <c r="L118" s="533"/>
      <c r="M118" s="527"/>
      <c r="N118" s="527"/>
      <c r="O118" s="527"/>
      <c r="P118" s="527"/>
      <c r="Q118" s="527"/>
      <c r="R118" s="527"/>
      <c r="S118" s="527"/>
      <c r="T118" s="527"/>
      <c r="U118" s="527"/>
      <c r="V118" s="527"/>
      <c r="W118" s="527"/>
      <c r="X118" s="527"/>
      <c r="Y118" s="527"/>
      <c r="Z118" s="527"/>
    </row>
  </sheetData>
  <sheetProtection/>
  <mergeCells count="499">
    <mergeCell ref="A105:D105"/>
    <mergeCell ref="F105:M105"/>
    <mergeCell ref="N105:AB105"/>
    <mergeCell ref="A104:M104"/>
    <mergeCell ref="N104:P104"/>
    <mergeCell ref="Q104:S104"/>
    <mergeCell ref="T104:V104"/>
    <mergeCell ref="W104:Y104"/>
    <mergeCell ref="Z104:AB104"/>
    <mergeCell ref="A103:M103"/>
    <mergeCell ref="N103:P103"/>
    <mergeCell ref="Q103:S103"/>
    <mergeCell ref="T103:V103"/>
    <mergeCell ref="W103:Y103"/>
    <mergeCell ref="Z103:AB103"/>
    <mergeCell ref="A102:M102"/>
    <mergeCell ref="O102:P102"/>
    <mergeCell ref="R102:S102"/>
    <mergeCell ref="U102:V102"/>
    <mergeCell ref="X102:Y102"/>
    <mergeCell ref="Z102:AB102"/>
    <mergeCell ref="A101:M101"/>
    <mergeCell ref="O101:P101"/>
    <mergeCell ref="R101:S101"/>
    <mergeCell ref="U101:V101"/>
    <mergeCell ref="X101:Y101"/>
    <mergeCell ref="Z101:AB101"/>
    <mergeCell ref="A100:M100"/>
    <mergeCell ref="O100:P100"/>
    <mergeCell ref="R100:S100"/>
    <mergeCell ref="U100:V100"/>
    <mergeCell ref="X100:Y100"/>
    <mergeCell ref="Z100:AB100"/>
    <mergeCell ref="Z98:AB98"/>
    <mergeCell ref="A99:M99"/>
    <mergeCell ref="O99:P99"/>
    <mergeCell ref="R99:S99"/>
    <mergeCell ref="U99:V99"/>
    <mergeCell ref="X99:Y99"/>
    <mergeCell ref="Z99:AB99"/>
    <mergeCell ref="O97:P97"/>
    <mergeCell ref="R97:S97"/>
    <mergeCell ref="U97:V97"/>
    <mergeCell ref="X97:Y97"/>
    <mergeCell ref="Z97:AB97"/>
    <mergeCell ref="A98:M98"/>
    <mergeCell ref="O98:P98"/>
    <mergeCell ref="R98:S98"/>
    <mergeCell ref="U98:V98"/>
    <mergeCell ref="X98:Y98"/>
    <mergeCell ref="O95:P95"/>
    <mergeCell ref="R95:S95"/>
    <mergeCell ref="U95:V95"/>
    <mergeCell ref="X95:Y95"/>
    <mergeCell ref="Z95:AB95"/>
    <mergeCell ref="O96:P96"/>
    <mergeCell ref="R96:S96"/>
    <mergeCell ref="U96:V96"/>
    <mergeCell ref="X96:Y96"/>
    <mergeCell ref="Z96:AB96"/>
    <mergeCell ref="Z92:AB92"/>
    <mergeCell ref="A93:AA93"/>
    <mergeCell ref="O94:P94"/>
    <mergeCell ref="R94:S94"/>
    <mergeCell ref="U94:V94"/>
    <mergeCell ref="X94:Y94"/>
    <mergeCell ref="Z94:AB94"/>
    <mergeCell ref="O91:P91"/>
    <mergeCell ref="R91:S91"/>
    <mergeCell ref="U91:V91"/>
    <mergeCell ref="X91:Y91"/>
    <mergeCell ref="Z91:AB91"/>
    <mergeCell ref="A92:B92"/>
    <mergeCell ref="O92:P92"/>
    <mergeCell ref="R92:S92"/>
    <mergeCell ref="U92:V92"/>
    <mergeCell ref="X92:Y92"/>
    <mergeCell ref="O89:P89"/>
    <mergeCell ref="R89:S89"/>
    <mergeCell ref="U89:V89"/>
    <mergeCell ref="X89:Y89"/>
    <mergeCell ref="Z89:AB89"/>
    <mergeCell ref="O90:P90"/>
    <mergeCell ref="R90:S90"/>
    <mergeCell ref="U90:V90"/>
    <mergeCell ref="X90:Y90"/>
    <mergeCell ref="Z90:AB90"/>
    <mergeCell ref="O87:P87"/>
    <mergeCell ref="R87:S87"/>
    <mergeCell ref="U87:V87"/>
    <mergeCell ref="X87:Y87"/>
    <mergeCell ref="Z87:AB87"/>
    <mergeCell ref="O88:P88"/>
    <mergeCell ref="R88:S88"/>
    <mergeCell ref="U88:V88"/>
    <mergeCell ref="X88:Y88"/>
    <mergeCell ref="Z88:AB88"/>
    <mergeCell ref="O85:P85"/>
    <mergeCell ref="R85:S85"/>
    <mergeCell ref="U85:V85"/>
    <mergeCell ref="X85:Y85"/>
    <mergeCell ref="Z85:AB85"/>
    <mergeCell ref="O86:P86"/>
    <mergeCell ref="R86:S86"/>
    <mergeCell ref="U86:V86"/>
    <mergeCell ref="X86:Y86"/>
    <mergeCell ref="Z86:AB86"/>
    <mergeCell ref="O83:P83"/>
    <mergeCell ref="R83:S83"/>
    <mergeCell ref="U83:V83"/>
    <mergeCell ref="X83:Y83"/>
    <mergeCell ref="Z83:AB83"/>
    <mergeCell ref="O84:P84"/>
    <mergeCell ref="R84:S84"/>
    <mergeCell ref="U84:V84"/>
    <mergeCell ref="X84:Y84"/>
    <mergeCell ref="Z84:AB84"/>
    <mergeCell ref="O81:P81"/>
    <mergeCell ref="R81:S81"/>
    <mergeCell ref="U81:V81"/>
    <mergeCell ref="X81:Y81"/>
    <mergeCell ref="Z81:AB81"/>
    <mergeCell ref="O82:P82"/>
    <mergeCell ref="R82:S82"/>
    <mergeCell ref="U82:V82"/>
    <mergeCell ref="X82:Y82"/>
    <mergeCell ref="Z82:AB82"/>
    <mergeCell ref="O79:P79"/>
    <mergeCell ref="R79:S79"/>
    <mergeCell ref="U79:V79"/>
    <mergeCell ref="X79:Y79"/>
    <mergeCell ref="Z79:AB79"/>
    <mergeCell ref="O80:P80"/>
    <mergeCell ref="R80:S80"/>
    <mergeCell ref="U80:V80"/>
    <mergeCell ref="X80:Y80"/>
    <mergeCell ref="Z80:AB80"/>
    <mergeCell ref="O77:P77"/>
    <mergeCell ref="R77:S77"/>
    <mergeCell ref="U77:V77"/>
    <mergeCell ref="X77:Y77"/>
    <mergeCell ref="Z77:AB77"/>
    <mergeCell ref="O78:P78"/>
    <mergeCell ref="R78:S78"/>
    <mergeCell ref="U78:V78"/>
    <mergeCell ref="X78:Y78"/>
    <mergeCell ref="Z78:AB78"/>
    <mergeCell ref="Z73:AB73"/>
    <mergeCell ref="A74:AB74"/>
    <mergeCell ref="B75:AA75"/>
    <mergeCell ref="O76:P76"/>
    <mergeCell ref="R76:S76"/>
    <mergeCell ref="U76:V76"/>
    <mergeCell ref="X76:Y76"/>
    <mergeCell ref="Z76:AB76"/>
    <mergeCell ref="O72:P72"/>
    <mergeCell ref="R72:S72"/>
    <mergeCell ref="U72:V72"/>
    <mergeCell ref="X72:Y72"/>
    <mergeCell ref="Z72:AB72"/>
    <mergeCell ref="A73:B73"/>
    <mergeCell ref="O73:P73"/>
    <mergeCell ref="R73:S73"/>
    <mergeCell ref="U73:V73"/>
    <mergeCell ref="X73:Y73"/>
    <mergeCell ref="O70:P70"/>
    <mergeCell ref="R70:S70"/>
    <mergeCell ref="U70:V70"/>
    <mergeCell ref="X70:Y70"/>
    <mergeCell ref="Z70:AB70"/>
    <mergeCell ref="O71:P71"/>
    <mergeCell ref="R71:S71"/>
    <mergeCell ref="U71:V71"/>
    <mergeCell ref="X71:Y71"/>
    <mergeCell ref="Z71:AB71"/>
    <mergeCell ref="O68:P68"/>
    <mergeCell ref="R68:S68"/>
    <mergeCell ref="U68:V68"/>
    <mergeCell ref="X68:Y68"/>
    <mergeCell ref="Z68:AB68"/>
    <mergeCell ref="O69:P69"/>
    <mergeCell ref="R69:S69"/>
    <mergeCell ref="U69:V69"/>
    <mergeCell ref="X69:Y69"/>
    <mergeCell ref="Z69:AB69"/>
    <mergeCell ref="O66:P66"/>
    <mergeCell ref="R66:S66"/>
    <mergeCell ref="U66:V66"/>
    <mergeCell ref="X66:Y66"/>
    <mergeCell ref="Z66:AB66"/>
    <mergeCell ref="O67:P67"/>
    <mergeCell ref="R67:S67"/>
    <mergeCell ref="U67:V67"/>
    <mergeCell ref="X67:Y67"/>
    <mergeCell ref="Z67:AB67"/>
    <mergeCell ref="O64:P64"/>
    <mergeCell ref="R64:S64"/>
    <mergeCell ref="U64:V64"/>
    <mergeCell ref="X64:Y64"/>
    <mergeCell ref="Z64:AB64"/>
    <mergeCell ref="O65:P65"/>
    <mergeCell ref="R65:S65"/>
    <mergeCell ref="U65:V65"/>
    <mergeCell ref="X65:Y65"/>
    <mergeCell ref="Z65:AB65"/>
    <mergeCell ref="O62:P62"/>
    <mergeCell ref="R62:S62"/>
    <mergeCell ref="U62:V62"/>
    <mergeCell ref="X62:Y62"/>
    <mergeCell ref="Z62:AB62"/>
    <mergeCell ref="O63:P63"/>
    <mergeCell ref="R63:S63"/>
    <mergeCell ref="U63:V63"/>
    <mergeCell ref="X63:Y63"/>
    <mergeCell ref="Z63:AB63"/>
    <mergeCell ref="O60:P60"/>
    <mergeCell ref="R60:S60"/>
    <mergeCell ref="U60:V60"/>
    <mergeCell ref="X60:Y60"/>
    <mergeCell ref="Z60:AB60"/>
    <mergeCell ref="O61:P61"/>
    <mergeCell ref="R61:S61"/>
    <mergeCell ref="U61:V61"/>
    <mergeCell ref="X61:Y61"/>
    <mergeCell ref="Z61:AB61"/>
    <mergeCell ref="O58:P58"/>
    <mergeCell ref="R58:S58"/>
    <mergeCell ref="U58:V58"/>
    <mergeCell ref="X58:Y58"/>
    <mergeCell ref="Z58:AB58"/>
    <mergeCell ref="O59:P59"/>
    <mergeCell ref="R59:S59"/>
    <mergeCell ref="U59:V59"/>
    <mergeCell ref="X59:Y59"/>
    <mergeCell ref="Z59:AB59"/>
    <mergeCell ref="O56:P56"/>
    <mergeCell ref="R56:S56"/>
    <mergeCell ref="U56:V56"/>
    <mergeCell ref="X56:Y56"/>
    <mergeCell ref="Z56:AB56"/>
    <mergeCell ref="O57:P57"/>
    <mergeCell ref="R57:S57"/>
    <mergeCell ref="U57:V57"/>
    <mergeCell ref="X57:Y57"/>
    <mergeCell ref="Z57:AB57"/>
    <mergeCell ref="O54:P54"/>
    <mergeCell ref="R54:S54"/>
    <mergeCell ref="U54:V54"/>
    <mergeCell ref="X54:Y54"/>
    <mergeCell ref="Z54:AB54"/>
    <mergeCell ref="O55:P55"/>
    <mergeCell ref="R55:S55"/>
    <mergeCell ref="U55:V55"/>
    <mergeCell ref="X55:Y55"/>
    <mergeCell ref="Z55:AB55"/>
    <mergeCell ref="O52:P52"/>
    <mergeCell ref="R52:S52"/>
    <mergeCell ref="U52:V52"/>
    <mergeCell ref="X52:Y52"/>
    <mergeCell ref="Z52:AB52"/>
    <mergeCell ref="O53:P53"/>
    <mergeCell ref="R53:S53"/>
    <mergeCell ref="U53:V53"/>
    <mergeCell ref="X53:Y53"/>
    <mergeCell ref="Z53:AB53"/>
    <mergeCell ref="O50:P50"/>
    <mergeCell ref="R50:S50"/>
    <mergeCell ref="U50:V50"/>
    <mergeCell ref="X50:Y50"/>
    <mergeCell ref="Z50:AB50"/>
    <mergeCell ref="O51:P51"/>
    <mergeCell ref="R51:S51"/>
    <mergeCell ref="U51:V51"/>
    <mergeCell ref="X51:Y51"/>
    <mergeCell ref="Z51:AB51"/>
    <mergeCell ref="O48:P48"/>
    <mergeCell ref="R48:S48"/>
    <mergeCell ref="U48:V48"/>
    <mergeCell ref="X48:Y48"/>
    <mergeCell ref="Z48:AB48"/>
    <mergeCell ref="O49:P49"/>
    <mergeCell ref="R49:S49"/>
    <mergeCell ref="U49:V49"/>
    <mergeCell ref="X49:Y49"/>
    <mergeCell ref="Z49:AB49"/>
    <mergeCell ref="O46:P46"/>
    <mergeCell ref="R46:S46"/>
    <mergeCell ref="U46:V46"/>
    <mergeCell ref="X46:Y46"/>
    <mergeCell ref="Z46:AB46"/>
    <mergeCell ref="O47:P47"/>
    <mergeCell ref="R47:S47"/>
    <mergeCell ref="U47:V47"/>
    <mergeCell ref="X47:Y47"/>
    <mergeCell ref="Z47:AB47"/>
    <mergeCell ref="O44:P44"/>
    <mergeCell ref="R44:S44"/>
    <mergeCell ref="U44:V44"/>
    <mergeCell ref="X44:Y44"/>
    <mergeCell ref="Z44:AB44"/>
    <mergeCell ref="O45:P45"/>
    <mergeCell ref="R45:S45"/>
    <mergeCell ref="U45:V45"/>
    <mergeCell ref="X45:Y45"/>
    <mergeCell ref="Z45:AB45"/>
    <mergeCell ref="O42:P42"/>
    <mergeCell ref="R42:S42"/>
    <mergeCell ref="U42:V42"/>
    <mergeCell ref="X42:Y42"/>
    <mergeCell ref="Z42:AB42"/>
    <mergeCell ref="O43:P43"/>
    <mergeCell ref="R43:S43"/>
    <mergeCell ref="U43:V43"/>
    <mergeCell ref="X43:Y43"/>
    <mergeCell ref="Z43:AB43"/>
    <mergeCell ref="A40:AA40"/>
    <mergeCell ref="O41:P41"/>
    <mergeCell ref="R41:S41"/>
    <mergeCell ref="U41:V41"/>
    <mergeCell ref="X41:Y41"/>
    <mergeCell ref="Z41:AB41"/>
    <mergeCell ref="A39:B39"/>
    <mergeCell ref="O39:P39"/>
    <mergeCell ref="R39:S39"/>
    <mergeCell ref="U39:V39"/>
    <mergeCell ref="X39:Y39"/>
    <mergeCell ref="Z39:AB39"/>
    <mergeCell ref="O37:P37"/>
    <mergeCell ref="R37:S37"/>
    <mergeCell ref="U37:V37"/>
    <mergeCell ref="X37:Y37"/>
    <mergeCell ref="Z37:AB37"/>
    <mergeCell ref="O38:P38"/>
    <mergeCell ref="R38:S38"/>
    <mergeCell ref="U38:V38"/>
    <mergeCell ref="X38:Y38"/>
    <mergeCell ref="Z38:AB38"/>
    <mergeCell ref="O35:P35"/>
    <mergeCell ref="R35:S35"/>
    <mergeCell ref="U35:V35"/>
    <mergeCell ref="X35:Y35"/>
    <mergeCell ref="Z35:AB35"/>
    <mergeCell ref="O36:P36"/>
    <mergeCell ref="R36:S36"/>
    <mergeCell ref="U36:V36"/>
    <mergeCell ref="X36:Y36"/>
    <mergeCell ref="Z36:AB36"/>
    <mergeCell ref="O33:P33"/>
    <mergeCell ref="R33:S33"/>
    <mergeCell ref="U33:V33"/>
    <mergeCell ref="X33:Y33"/>
    <mergeCell ref="Z33:AB33"/>
    <mergeCell ref="O34:P34"/>
    <mergeCell ref="R34:S34"/>
    <mergeCell ref="U34:V34"/>
    <mergeCell ref="X34:Y34"/>
    <mergeCell ref="Z34:AB34"/>
    <mergeCell ref="O31:P31"/>
    <mergeCell ref="R31:S31"/>
    <mergeCell ref="U31:V31"/>
    <mergeCell ref="X31:Y31"/>
    <mergeCell ref="Z31:AB31"/>
    <mergeCell ref="O32:P32"/>
    <mergeCell ref="R32:S32"/>
    <mergeCell ref="U32:V32"/>
    <mergeCell ref="X32:Y32"/>
    <mergeCell ref="Z32:AB32"/>
    <mergeCell ref="O29:P29"/>
    <mergeCell ref="R29:S29"/>
    <mergeCell ref="U29:V29"/>
    <mergeCell ref="X29:Y29"/>
    <mergeCell ref="Z29:AB29"/>
    <mergeCell ref="O30:P30"/>
    <mergeCell ref="R30:S30"/>
    <mergeCell ref="U30:V30"/>
    <mergeCell ref="X30:Y30"/>
    <mergeCell ref="Z30:AB30"/>
    <mergeCell ref="O27:P27"/>
    <mergeCell ref="R27:S27"/>
    <mergeCell ref="U27:V27"/>
    <mergeCell ref="X27:Y27"/>
    <mergeCell ref="Z27:AB27"/>
    <mergeCell ref="O28:P28"/>
    <mergeCell ref="R28:S28"/>
    <mergeCell ref="U28:V28"/>
    <mergeCell ref="X28:Y28"/>
    <mergeCell ref="Z28:AB28"/>
    <mergeCell ref="R25:S25"/>
    <mergeCell ref="U25:V25"/>
    <mergeCell ref="X25:Y25"/>
    <mergeCell ref="Z25:AB25"/>
    <mergeCell ref="R26:S26"/>
    <mergeCell ref="U26:V26"/>
    <mergeCell ref="X26:Y26"/>
    <mergeCell ref="Z26:AB26"/>
    <mergeCell ref="AA23:AB23"/>
    <mergeCell ref="O24:P24"/>
    <mergeCell ref="R24:S24"/>
    <mergeCell ref="U24:V24"/>
    <mergeCell ref="X24:Y24"/>
    <mergeCell ref="Z24:AB24"/>
    <mergeCell ref="A22:B22"/>
    <mergeCell ref="O22:P22"/>
    <mergeCell ref="R22:S22"/>
    <mergeCell ref="U22:V22"/>
    <mergeCell ref="X22:Y22"/>
    <mergeCell ref="Z22:AB22"/>
    <mergeCell ref="O20:P20"/>
    <mergeCell ref="R20:S20"/>
    <mergeCell ref="U20:V20"/>
    <mergeCell ref="X20:Y20"/>
    <mergeCell ref="Z20:AB20"/>
    <mergeCell ref="O21:P21"/>
    <mergeCell ref="R21:S21"/>
    <mergeCell ref="U21:V21"/>
    <mergeCell ref="X21:Y21"/>
    <mergeCell ref="Z21:AB21"/>
    <mergeCell ref="O18:P18"/>
    <mergeCell ref="R18:S18"/>
    <mergeCell ref="U18:V18"/>
    <mergeCell ref="X18:Y18"/>
    <mergeCell ref="Z18:AB18"/>
    <mergeCell ref="O19:P19"/>
    <mergeCell ref="R19:S19"/>
    <mergeCell ref="U19:V19"/>
    <mergeCell ref="X19:Y19"/>
    <mergeCell ref="Z19:AB19"/>
    <mergeCell ref="O16:P16"/>
    <mergeCell ref="R16:S16"/>
    <mergeCell ref="U16:V16"/>
    <mergeCell ref="X16:Y16"/>
    <mergeCell ref="Z16:AB16"/>
    <mergeCell ref="O17:P17"/>
    <mergeCell ref="R17:S17"/>
    <mergeCell ref="U17:V17"/>
    <mergeCell ref="X17:Y17"/>
    <mergeCell ref="Z17:AB17"/>
    <mergeCell ref="O14:P14"/>
    <mergeCell ref="R14:S14"/>
    <mergeCell ref="U14:V14"/>
    <mergeCell ref="X14:Y14"/>
    <mergeCell ref="Z14:AB14"/>
    <mergeCell ref="O15:P15"/>
    <mergeCell ref="R15:S15"/>
    <mergeCell ref="U15:V15"/>
    <mergeCell ref="X15:Y15"/>
    <mergeCell ref="Z15:AB15"/>
    <mergeCell ref="O12:P12"/>
    <mergeCell ref="R12:S12"/>
    <mergeCell ref="U12:V12"/>
    <mergeCell ref="X12:Y12"/>
    <mergeCell ref="Z12:AB12"/>
    <mergeCell ref="O13:P13"/>
    <mergeCell ref="R13:S13"/>
    <mergeCell ref="U13:V13"/>
    <mergeCell ref="X13:Y13"/>
    <mergeCell ref="Z13:AB13"/>
    <mergeCell ref="A8:AB8"/>
    <mergeCell ref="A9:AB9"/>
    <mergeCell ref="A10:AB10"/>
    <mergeCell ref="O11:P11"/>
    <mergeCell ref="R11:S11"/>
    <mergeCell ref="U11:V11"/>
    <mergeCell ref="X11:Y11"/>
    <mergeCell ref="Z11:AB11"/>
    <mergeCell ref="O6:P6"/>
    <mergeCell ref="R6:S6"/>
    <mergeCell ref="U6:V6"/>
    <mergeCell ref="X6:Y6"/>
    <mergeCell ref="Z6:AB6"/>
    <mergeCell ref="O7:P7"/>
    <mergeCell ref="R7:S7"/>
    <mergeCell ref="U7:V7"/>
    <mergeCell ref="X7:Y7"/>
    <mergeCell ref="Z7:AB7"/>
    <mergeCell ref="N4:P4"/>
    <mergeCell ref="Q4:S4"/>
    <mergeCell ref="T4:V4"/>
    <mergeCell ref="W4:Y4"/>
    <mergeCell ref="Z4:AB4"/>
    <mergeCell ref="N5:AB5"/>
    <mergeCell ref="I3:L3"/>
    <mergeCell ref="M3:M6"/>
    <mergeCell ref="C4:C6"/>
    <mergeCell ref="D4:D6"/>
    <mergeCell ref="I4:I6"/>
    <mergeCell ref="J4:J6"/>
    <mergeCell ref="K4:K6"/>
    <mergeCell ref="L4:L6"/>
    <mergeCell ref="A1:X1"/>
    <mergeCell ref="A2:A6"/>
    <mergeCell ref="B2:B6"/>
    <mergeCell ref="C2:D3"/>
    <mergeCell ref="E2:E6"/>
    <mergeCell ref="F2:F6"/>
    <mergeCell ref="G2:G6"/>
    <mergeCell ref="H2:M2"/>
    <mergeCell ref="N2:AB3"/>
    <mergeCell ref="H3:H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7" r:id="rId1"/>
  <rowBreaks count="2" manualBreakCount="2">
    <brk id="36" max="27" man="1"/>
    <brk id="73" max="2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14"/>
  <sheetViews>
    <sheetView view="pageBreakPreview" zoomScale="75" zoomScaleNormal="50" zoomScaleSheetLayoutView="75" zoomScalePageLayoutView="0" workbookViewId="0" topLeftCell="A1">
      <pane xSplit="2" ySplit="10" topLeftCell="C6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E96" sqref="AE96"/>
    </sheetView>
  </sheetViews>
  <sheetFormatPr defaultColWidth="9.00390625" defaultRowHeight="12.75"/>
  <cols>
    <col min="1" max="1" width="11.00390625" style="196" customWidth="1"/>
    <col min="2" max="2" width="45.375" style="209" customWidth="1"/>
    <col min="3" max="3" width="5.00390625" style="210" hidden="1" customWidth="1"/>
    <col min="4" max="5" width="6.25390625" style="210" hidden="1" customWidth="1"/>
    <col min="6" max="6" width="4.00390625" style="210" hidden="1" customWidth="1"/>
    <col min="7" max="7" width="7.75390625" style="211" hidden="1" customWidth="1"/>
    <col min="8" max="8" width="8.625" style="204" hidden="1" customWidth="1"/>
    <col min="9" max="9" width="11.875" style="204" hidden="1" customWidth="1"/>
    <col min="10" max="10" width="7.625" style="204" hidden="1" customWidth="1"/>
    <col min="11" max="11" width="7.00390625" style="204" hidden="1" customWidth="1"/>
    <col min="12" max="12" width="0" style="204" hidden="1" customWidth="1"/>
    <col min="13" max="13" width="7.875" style="204" hidden="1" customWidth="1"/>
    <col min="14" max="14" width="8.375" style="204" customWidth="1"/>
    <col min="15" max="15" width="5.125" style="204" customWidth="1"/>
    <col min="16" max="17" width="6.25390625" style="204" customWidth="1"/>
    <col min="18" max="18" width="5.125" style="204" customWidth="1"/>
    <col min="19" max="19" width="8.00390625" style="204" customWidth="1"/>
    <col min="20" max="20" width="7.25390625" style="204" customWidth="1"/>
    <col min="21" max="21" width="5.125" style="204" customWidth="1"/>
    <col min="22" max="22" width="7.00390625" style="204" customWidth="1"/>
    <col min="23" max="23" width="6.875" style="204" customWidth="1"/>
    <col min="24" max="24" width="6.00390625" style="204" customWidth="1"/>
    <col min="25" max="25" width="6.75390625" style="204" customWidth="1"/>
    <col min="26" max="26" width="5.375" style="204" customWidth="1"/>
    <col min="27" max="27" width="5.25390625" style="204" customWidth="1"/>
    <col min="28" max="30" width="9.125" style="203" customWidth="1"/>
    <col min="31" max="16384" width="9.125" style="204" customWidth="1"/>
  </cols>
  <sheetData>
    <row r="1" spans="1:30" s="52" customFormat="1" ht="19.5" thickBot="1">
      <c r="A1" s="1099"/>
      <c r="B1" s="1099"/>
      <c r="C1" s="1099"/>
      <c r="D1" s="1099"/>
      <c r="E1" s="1099"/>
      <c r="F1" s="1099"/>
      <c r="G1" s="1099"/>
      <c r="H1" s="1099"/>
      <c r="I1" s="1099"/>
      <c r="J1" s="1099"/>
      <c r="K1" s="1099"/>
      <c r="L1" s="1099"/>
      <c r="M1" s="1099"/>
      <c r="N1" s="1099"/>
      <c r="O1" s="1099"/>
      <c r="P1" s="1099"/>
      <c r="Q1" s="1099"/>
      <c r="R1" s="1099"/>
      <c r="S1" s="1099"/>
      <c r="T1" s="1099"/>
      <c r="U1" s="1099"/>
      <c r="V1" s="1099"/>
      <c r="W1" s="1099"/>
      <c r="X1" s="1099"/>
      <c r="Y1" s="50"/>
      <c r="Z1" s="50"/>
      <c r="AA1" s="50"/>
      <c r="AB1" s="51"/>
      <c r="AC1" s="51"/>
      <c r="AD1" s="51"/>
    </row>
    <row r="2" spans="1:31" s="52" customFormat="1" ht="18.75" customHeight="1">
      <c r="A2" s="1047" t="s">
        <v>19</v>
      </c>
      <c r="B2" s="1045" t="s">
        <v>26</v>
      </c>
      <c r="C2" s="1091" t="s">
        <v>73</v>
      </c>
      <c r="D2" s="1092"/>
      <c r="E2" s="1115" t="s">
        <v>113</v>
      </c>
      <c r="F2" s="1089" t="s">
        <v>49</v>
      </c>
      <c r="G2" s="1066" t="s">
        <v>58</v>
      </c>
      <c r="H2" s="1110" t="s">
        <v>20</v>
      </c>
      <c r="I2" s="1110"/>
      <c r="J2" s="1110"/>
      <c r="K2" s="1110"/>
      <c r="L2" s="1110"/>
      <c r="M2" s="1111"/>
      <c r="N2" s="1106" t="s">
        <v>128</v>
      </c>
      <c r="O2" s="1107"/>
      <c r="P2" s="1107"/>
      <c r="Q2" s="1107"/>
      <c r="R2" s="1107"/>
      <c r="S2" s="1107"/>
      <c r="T2" s="1107"/>
      <c r="U2" s="1107"/>
      <c r="V2" s="1107"/>
      <c r="W2" s="1107"/>
      <c r="X2" s="1107"/>
      <c r="Y2" s="1107"/>
      <c r="Z2" s="1107"/>
      <c r="AA2" s="1107"/>
      <c r="AB2" s="1107"/>
      <c r="AC2" s="53"/>
      <c r="AD2" s="53"/>
      <c r="AE2" s="54"/>
    </row>
    <row r="3" spans="1:31" s="52" customFormat="1" ht="25.5" customHeight="1">
      <c r="A3" s="1048"/>
      <c r="B3" s="1046"/>
      <c r="C3" s="1093"/>
      <c r="D3" s="1094"/>
      <c r="E3" s="1088"/>
      <c r="F3" s="1090"/>
      <c r="G3" s="1067"/>
      <c r="H3" s="1116" t="s">
        <v>21</v>
      </c>
      <c r="I3" s="1100" t="s">
        <v>22</v>
      </c>
      <c r="J3" s="1083"/>
      <c r="K3" s="1083"/>
      <c r="L3" s="1083"/>
      <c r="M3" s="1049" t="s">
        <v>23</v>
      </c>
      <c r="N3" s="1108"/>
      <c r="O3" s="1109"/>
      <c r="P3" s="1109"/>
      <c r="Q3" s="1109"/>
      <c r="R3" s="1109"/>
      <c r="S3" s="1109"/>
      <c r="T3" s="1109"/>
      <c r="U3" s="1109"/>
      <c r="V3" s="1109"/>
      <c r="W3" s="1109"/>
      <c r="X3" s="1109"/>
      <c r="Y3" s="1109"/>
      <c r="Z3" s="1109"/>
      <c r="AA3" s="1109"/>
      <c r="AB3" s="1109"/>
      <c r="AC3" s="51"/>
      <c r="AD3" s="51"/>
      <c r="AE3" s="543"/>
    </row>
    <row r="4" spans="1:48" s="52" customFormat="1" ht="18.75" customHeight="1">
      <c r="A4" s="1048"/>
      <c r="B4" s="1046"/>
      <c r="C4" s="1087" t="s">
        <v>24</v>
      </c>
      <c r="D4" s="1095" t="s">
        <v>25</v>
      </c>
      <c r="E4" s="1088"/>
      <c r="F4" s="1090"/>
      <c r="G4" s="1067"/>
      <c r="H4" s="1117"/>
      <c r="I4" s="1116" t="s">
        <v>56</v>
      </c>
      <c r="J4" s="1116" t="s">
        <v>92</v>
      </c>
      <c r="K4" s="1071" t="s">
        <v>93</v>
      </c>
      <c r="L4" s="1071" t="s">
        <v>63</v>
      </c>
      <c r="M4" s="1050"/>
      <c r="N4" s="1101" t="s">
        <v>117</v>
      </c>
      <c r="O4" s="1035"/>
      <c r="P4" s="1035"/>
      <c r="Q4" s="1035" t="s">
        <v>118</v>
      </c>
      <c r="R4" s="1035"/>
      <c r="S4" s="1035"/>
      <c r="T4" s="1035" t="s">
        <v>119</v>
      </c>
      <c r="U4" s="1035"/>
      <c r="V4" s="1035"/>
      <c r="W4" s="1035" t="s">
        <v>120</v>
      </c>
      <c r="X4" s="1035"/>
      <c r="Y4" s="1035"/>
      <c r="Z4" s="1035" t="s">
        <v>121</v>
      </c>
      <c r="AA4" s="1035"/>
      <c r="AB4" s="1252"/>
      <c r="AC4" s="1220" t="s">
        <v>257</v>
      </c>
      <c r="AD4" s="1221"/>
      <c r="AE4" s="1221"/>
      <c r="AF4" s="1222"/>
      <c r="AG4" s="1220" t="s">
        <v>261</v>
      </c>
      <c r="AH4" s="1221"/>
      <c r="AI4" s="1221"/>
      <c r="AJ4" s="1222"/>
      <c r="AK4" s="1220" t="s">
        <v>264</v>
      </c>
      <c r="AL4" s="1221"/>
      <c r="AM4" s="1221"/>
      <c r="AN4" s="1222"/>
      <c r="AO4" s="1220" t="s">
        <v>267</v>
      </c>
      <c r="AP4" s="1221"/>
      <c r="AQ4" s="1221"/>
      <c r="AR4" s="1222"/>
      <c r="AS4" s="1220"/>
      <c r="AT4" s="1221"/>
      <c r="AU4" s="1221"/>
      <c r="AV4" s="1222"/>
    </row>
    <row r="5" spans="1:48" s="52" customFormat="1" ht="25.5" customHeight="1">
      <c r="A5" s="1048"/>
      <c r="B5" s="1046"/>
      <c r="C5" s="1088"/>
      <c r="D5" s="1095"/>
      <c r="E5" s="1088"/>
      <c r="F5" s="1090"/>
      <c r="G5" s="1067"/>
      <c r="H5" s="1117"/>
      <c r="I5" s="1117"/>
      <c r="J5" s="1117"/>
      <c r="K5" s="1072"/>
      <c r="L5" s="1072"/>
      <c r="M5" s="1050"/>
      <c r="N5" s="1068" t="s">
        <v>127</v>
      </c>
      <c r="O5" s="1069"/>
      <c r="P5" s="1069"/>
      <c r="Q5" s="1069"/>
      <c r="R5" s="1069"/>
      <c r="S5" s="1069"/>
      <c r="T5" s="1069"/>
      <c r="U5" s="1069"/>
      <c r="V5" s="1069"/>
      <c r="W5" s="1069"/>
      <c r="X5" s="1069"/>
      <c r="Y5" s="1069"/>
      <c r="Z5" s="1069"/>
      <c r="AA5" s="1069"/>
      <c r="AB5" s="1069"/>
      <c r="AC5" s="1220" t="s">
        <v>258</v>
      </c>
      <c r="AD5" s="1222"/>
      <c r="AE5" s="1220" t="s">
        <v>260</v>
      </c>
      <c r="AF5" s="1222"/>
      <c r="AG5" s="1220" t="s">
        <v>262</v>
      </c>
      <c r="AH5" s="1222"/>
      <c r="AI5" s="1220" t="s">
        <v>263</v>
      </c>
      <c r="AJ5" s="1222"/>
      <c r="AK5" s="1220" t="s">
        <v>265</v>
      </c>
      <c r="AL5" s="1222"/>
      <c r="AM5" s="1220" t="s">
        <v>266</v>
      </c>
      <c r="AN5" s="1222"/>
      <c r="AO5" s="1220" t="s">
        <v>268</v>
      </c>
      <c r="AP5" s="1222"/>
      <c r="AQ5" s="1220" t="s">
        <v>269</v>
      </c>
      <c r="AR5" s="1222"/>
      <c r="AS5" s="1220"/>
      <c r="AT5" s="1222"/>
      <c r="AU5" s="1220"/>
      <c r="AV5" s="1222"/>
    </row>
    <row r="6" spans="1:48" s="52" customFormat="1" ht="18.75" customHeight="1" thickBot="1">
      <c r="A6" s="1048"/>
      <c r="B6" s="1046"/>
      <c r="C6" s="1088"/>
      <c r="D6" s="1095"/>
      <c r="E6" s="1088"/>
      <c r="F6" s="1090"/>
      <c r="G6" s="1067"/>
      <c r="H6" s="1117"/>
      <c r="I6" s="1117"/>
      <c r="J6" s="1117"/>
      <c r="K6" s="1072"/>
      <c r="L6" s="1072"/>
      <c r="M6" s="1050"/>
      <c r="N6" s="57">
        <v>1</v>
      </c>
      <c r="O6" s="1039">
        <v>2</v>
      </c>
      <c r="P6" s="1040"/>
      <c r="Q6" s="58">
        <v>3</v>
      </c>
      <c r="R6" s="1039">
        <v>4</v>
      </c>
      <c r="S6" s="1040"/>
      <c r="T6" s="58">
        <v>5</v>
      </c>
      <c r="U6" s="1039">
        <v>6</v>
      </c>
      <c r="V6" s="1040"/>
      <c r="W6" s="58">
        <v>7</v>
      </c>
      <c r="X6" s="1039">
        <v>8</v>
      </c>
      <c r="Y6" s="1040"/>
      <c r="Z6" s="1039">
        <v>9</v>
      </c>
      <c r="AA6" s="1135"/>
      <c r="AB6" s="1135"/>
      <c r="AC6" s="544" t="s">
        <v>48</v>
      </c>
      <c r="AD6" s="544" t="s">
        <v>259</v>
      </c>
      <c r="AE6" s="544" t="s">
        <v>48</v>
      </c>
      <c r="AF6" s="544" t="s">
        <v>259</v>
      </c>
      <c r="AG6" s="544" t="s">
        <v>48</v>
      </c>
      <c r="AH6" s="544" t="s">
        <v>259</v>
      </c>
      <c r="AI6" s="544" t="s">
        <v>48</v>
      </c>
      <c r="AJ6" s="544" t="s">
        <v>259</v>
      </c>
      <c r="AK6" s="544" t="s">
        <v>48</v>
      </c>
      <c r="AL6" s="544" t="s">
        <v>259</v>
      </c>
      <c r="AM6" s="544" t="s">
        <v>48</v>
      </c>
      <c r="AN6" s="544" t="s">
        <v>259</v>
      </c>
      <c r="AO6" s="544" t="s">
        <v>48</v>
      </c>
      <c r="AP6" s="544" t="s">
        <v>259</v>
      </c>
      <c r="AQ6" s="544" t="s">
        <v>48</v>
      </c>
      <c r="AR6" s="544" t="s">
        <v>259</v>
      </c>
      <c r="AS6" s="544"/>
      <c r="AT6" s="544"/>
      <c r="AU6" s="544"/>
      <c r="AV6" s="544"/>
    </row>
    <row r="7" spans="1:44" s="68" customFormat="1" ht="19.5" thickBot="1">
      <c r="A7" s="59">
        <v>1</v>
      </c>
      <c r="B7" s="60">
        <v>2</v>
      </c>
      <c r="C7" s="61">
        <v>3</v>
      </c>
      <c r="D7" s="61">
        <v>4</v>
      </c>
      <c r="E7" s="61">
        <v>5</v>
      </c>
      <c r="F7" s="61">
        <v>6</v>
      </c>
      <c r="G7" s="62">
        <v>7</v>
      </c>
      <c r="H7" s="63">
        <v>8</v>
      </c>
      <c r="I7" s="63">
        <v>9</v>
      </c>
      <c r="J7" s="63">
        <v>10</v>
      </c>
      <c r="K7" s="63">
        <v>11</v>
      </c>
      <c r="L7" s="63">
        <v>12</v>
      </c>
      <c r="M7" s="64">
        <v>13</v>
      </c>
      <c r="N7" s="65">
        <v>14</v>
      </c>
      <c r="O7" s="1037">
        <v>15</v>
      </c>
      <c r="P7" s="1038"/>
      <c r="Q7" s="66">
        <v>17</v>
      </c>
      <c r="R7" s="1037">
        <v>18</v>
      </c>
      <c r="S7" s="1038"/>
      <c r="T7" s="66">
        <v>20</v>
      </c>
      <c r="U7" s="1037">
        <v>21</v>
      </c>
      <c r="V7" s="1038"/>
      <c r="W7" s="66">
        <v>23</v>
      </c>
      <c r="X7" s="1037">
        <v>24</v>
      </c>
      <c r="Y7" s="1038"/>
      <c r="Z7" s="1037">
        <v>26</v>
      </c>
      <c r="AA7" s="1137"/>
      <c r="AB7" s="1137"/>
      <c r="AC7" s="546"/>
      <c r="AD7" s="546"/>
      <c r="AE7" s="547"/>
      <c r="AF7" s="547"/>
      <c r="AG7" s="547"/>
      <c r="AH7" s="547"/>
      <c r="AI7" s="547"/>
      <c r="AJ7" s="547"/>
      <c r="AK7" s="547"/>
      <c r="AL7" s="547"/>
      <c r="AM7" s="547"/>
      <c r="AN7" s="547"/>
      <c r="AO7" s="547"/>
      <c r="AP7" s="547"/>
      <c r="AQ7" s="547"/>
      <c r="AR7" s="547"/>
    </row>
    <row r="8" spans="1:44" s="52" customFormat="1" ht="19.5" thickBot="1">
      <c r="A8" s="1051" t="s">
        <v>76</v>
      </c>
      <c r="B8" s="1052"/>
      <c r="C8" s="1052"/>
      <c r="D8" s="1052"/>
      <c r="E8" s="1052"/>
      <c r="F8" s="1052"/>
      <c r="G8" s="1052"/>
      <c r="H8" s="1052"/>
      <c r="I8" s="1052"/>
      <c r="J8" s="1052"/>
      <c r="K8" s="1052"/>
      <c r="L8" s="1052"/>
      <c r="M8" s="1052"/>
      <c r="N8" s="1052"/>
      <c r="O8" s="1052"/>
      <c r="P8" s="1052"/>
      <c r="Q8" s="1052"/>
      <c r="R8" s="1052"/>
      <c r="S8" s="1052"/>
      <c r="T8" s="1052"/>
      <c r="U8" s="1052"/>
      <c r="V8" s="1052"/>
      <c r="W8" s="1052"/>
      <c r="X8" s="1052"/>
      <c r="Y8" s="1052"/>
      <c r="Z8" s="1052"/>
      <c r="AA8" s="1052"/>
      <c r="AB8" s="1052"/>
      <c r="AC8" s="544"/>
      <c r="AD8" s="544"/>
      <c r="AE8" s="545"/>
      <c r="AF8" s="545"/>
      <c r="AG8" s="545"/>
      <c r="AH8" s="545"/>
      <c r="AI8" s="545"/>
      <c r="AJ8" s="545"/>
      <c r="AK8" s="545"/>
      <c r="AL8" s="545"/>
      <c r="AM8" s="545"/>
      <c r="AN8" s="545"/>
      <c r="AO8" s="545"/>
      <c r="AP8" s="545"/>
      <c r="AQ8" s="545"/>
      <c r="AR8" s="545"/>
    </row>
    <row r="9" spans="1:44" s="52" customFormat="1" ht="19.5" thickBot="1">
      <c r="A9" s="1051" t="s">
        <v>131</v>
      </c>
      <c r="B9" s="1052"/>
      <c r="C9" s="1052"/>
      <c r="D9" s="1052"/>
      <c r="E9" s="1052"/>
      <c r="F9" s="1052"/>
      <c r="G9" s="1052"/>
      <c r="H9" s="1052"/>
      <c r="I9" s="1052"/>
      <c r="J9" s="1052"/>
      <c r="K9" s="1052"/>
      <c r="L9" s="1052"/>
      <c r="M9" s="1052"/>
      <c r="N9" s="1052"/>
      <c r="O9" s="1052"/>
      <c r="P9" s="1052"/>
      <c r="Q9" s="1052"/>
      <c r="R9" s="1052"/>
      <c r="S9" s="1052"/>
      <c r="T9" s="1052"/>
      <c r="U9" s="1052"/>
      <c r="V9" s="1052"/>
      <c r="W9" s="1052"/>
      <c r="X9" s="1052"/>
      <c r="Y9" s="1052"/>
      <c r="Z9" s="1052"/>
      <c r="AA9" s="1052"/>
      <c r="AB9" s="1052"/>
      <c r="AC9" s="544"/>
      <c r="AD9" s="544"/>
      <c r="AE9" s="545"/>
      <c r="AF9" s="545"/>
      <c r="AG9" s="545"/>
      <c r="AH9" s="545"/>
      <c r="AI9" s="545"/>
      <c r="AJ9" s="545"/>
      <c r="AK9" s="545"/>
      <c r="AL9" s="545"/>
      <c r="AM9" s="545"/>
      <c r="AN9" s="545"/>
      <c r="AO9" s="545"/>
      <c r="AP9" s="545"/>
      <c r="AQ9" s="545"/>
      <c r="AR9" s="545"/>
    </row>
    <row r="10" spans="1:44" s="52" customFormat="1" ht="19.5" thickBot="1">
      <c r="A10" s="1146" t="s">
        <v>132</v>
      </c>
      <c r="B10" s="1147"/>
      <c r="C10" s="1147"/>
      <c r="D10" s="1147"/>
      <c r="E10" s="1147"/>
      <c r="F10" s="1147"/>
      <c r="G10" s="1147"/>
      <c r="H10" s="1147"/>
      <c r="I10" s="1147"/>
      <c r="J10" s="1147"/>
      <c r="K10" s="1147"/>
      <c r="L10" s="1147"/>
      <c r="M10" s="1147"/>
      <c r="N10" s="1147"/>
      <c r="O10" s="1147"/>
      <c r="P10" s="1147"/>
      <c r="Q10" s="1147"/>
      <c r="R10" s="1147"/>
      <c r="S10" s="1147"/>
      <c r="T10" s="1147"/>
      <c r="U10" s="1147"/>
      <c r="V10" s="1147"/>
      <c r="W10" s="1147"/>
      <c r="X10" s="1147"/>
      <c r="Y10" s="1147"/>
      <c r="Z10" s="1147"/>
      <c r="AA10" s="1147"/>
      <c r="AB10" s="1147"/>
      <c r="AC10" s="544"/>
      <c r="AD10" s="544"/>
      <c r="AE10" s="545"/>
      <c r="AF10" s="545"/>
      <c r="AG10" s="545"/>
      <c r="AH10" s="545"/>
      <c r="AI10" s="545"/>
      <c r="AJ10" s="545"/>
      <c r="AK10" s="545"/>
      <c r="AL10" s="545"/>
      <c r="AM10" s="545"/>
      <c r="AN10" s="545"/>
      <c r="AO10" s="545"/>
      <c r="AP10" s="545"/>
      <c r="AQ10" s="545"/>
      <c r="AR10" s="545"/>
    </row>
    <row r="11" spans="1:40" s="74" customFormat="1" ht="31.5">
      <c r="A11" s="220" t="s">
        <v>122</v>
      </c>
      <c r="B11" s="221" t="s">
        <v>42</v>
      </c>
      <c r="C11" s="222"/>
      <c r="D11" s="223"/>
      <c r="E11" s="223"/>
      <c r="F11" s="223"/>
      <c r="G11" s="288">
        <f>G12+G13</f>
        <v>6.5</v>
      </c>
      <c r="H11" s="224">
        <f>H12+H13</f>
        <v>195</v>
      </c>
      <c r="I11" s="225">
        <f>I12+I13</f>
        <v>8</v>
      </c>
      <c r="J11" s="225">
        <f>J12+J13</f>
        <v>8</v>
      </c>
      <c r="K11" s="225"/>
      <c r="L11" s="225"/>
      <c r="M11" s="225">
        <f>M12+M13</f>
        <v>187</v>
      </c>
      <c r="N11" s="69"/>
      <c r="O11" s="1029"/>
      <c r="P11" s="1030"/>
      <c r="Q11" s="69"/>
      <c r="R11" s="1029"/>
      <c r="S11" s="1030"/>
      <c r="T11" s="69"/>
      <c r="U11" s="1029"/>
      <c r="V11" s="1030"/>
      <c r="W11" s="69"/>
      <c r="X11" s="1029"/>
      <c r="Y11" s="1030"/>
      <c r="Z11" s="1139"/>
      <c r="AA11" s="1140"/>
      <c r="AB11" s="1140"/>
      <c r="AC11" s="548"/>
      <c r="AD11" s="548"/>
      <c r="AE11" s="549"/>
      <c r="AF11" s="549"/>
      <c r="AG11" s="549"/>
      <c r="AH11" s="549"/>
      <c r="AI11" s="549"/>
      <c r="AJ11" s="549"/>
      <c r="AK11" s="549"/>
      <c r="AL11" s="549"/>
      <c r="AM11" s="549"/>
      <c r="AN11" s="549"/>
    </row>
    <row r="12" spans="1:40" s="86" customFormat="1" ht="32.25" thickBot="1">
      <c r="A12" s="226" t="s">
        <v>129</v>
      </c>
      <c r="B12" s="227" t="s">
        <v>42</v>
      </c>
      <c r="C12" s="228"/>
      <c r="D12" s="229">
        <v>1</v>
      </c>
      <c r="E12" s="229"/>
      <c r="F12" s="229"/>
      <c r="G12" s="286">
        <v>2.5</v>
      </c>
      <c r="H12" s="230">
        <f aca="true" t="shared" si="0" ref="H12:H17">G12*30</f>
        <v>75</v>
      </c>
      <c r="I12" s="230">
        <f aca="true" t="shared" si="1" ref="I12:I17">SUM(J12:L12)</f>
        <v>4</v>
      </c>
      <c r="J12" s="231">
        <v>4</v>
      </c>
      <c r="K12" s="231"/>
      <c r="L12" s="231"/>
      <c r="M12" s="232">
        <f aca="true" t="shared" si="2" ref="M12:M17">H12-I12</f>
        <v>71</v>
      </c>
      <c r="N12" s="75" t="s">
        <v>115</v>
      </c>
      <c r="O12" s="975"/>
      <c r="P12" s="976"/>
      <c r="Q12" s="75"/>
      <c r="R12" s="975"/>
      <c r="S12" s="976"/>
      <c r="T12" s="75"/>
      <c r="U12" s="975"/>
      <c r="V12" s="976"/>
      <c r="W12" s="75"/>
      <c r="X12" s="975"/>
      <c r="Y12" s="976"/>
      <c r="Z12" s="1141"/>
      <c r="AA12" s="1142"/>
      <c r="AB12" s="1142"/>
      <c r="AC12" s="550">
        <v>4</v>
      </c>
      <c r="AD12" s="550"/>
      <c r="AE12" s="551"/>
      <c r="AF12" s="551"/>
      <c r="AG12" s="551"/>
      <c r="AH12" s="551"/>
      <c r="AI12" s="551"/>
      <c r="AJ12" s="551"/>
      <c r="AK12" s="551"/>
      <c r="AL12" s="551"/>
      <c r="AM12" s="551"/>
      <c r="AN12" s="551"/>
    </row>
    <row r="13" spans="1:40" s="86" customFormat="1" ht="32.25" thickBot="1">
      <c r="A13" s="226" t="s">
        <v>130</v>
      </c>
      <c r="B13" s="87" t="s">
        <v>42</v>
      </c>
      <c r="C13" s="88">
        <v>2</v>
      </c>
      <c r="D13" s="89"/>
      <c r="E13" s="89"/>
      <c r="F13" s="89"/>
      <c r="G13" s="287">
        <v>4</v>
      </c>
      <c r="H13" s="230">
        <f t="shared" si="0"/>
        <v>120</v>
      </c>
      <c r="I13" s="234">
        <f t="shared" si="1"/>
        <v>4</v>
      </c>
      <c r="J13" s="90">
        <v>4</v>
      </c>
      <c r="K13" s="90"/>
      <c r="L13" s="90"/>
      <c r="M13" s="82">
        <f t="shared" si="2"/>
        <v>116</v>
      </c>
      <c r="N13" s="83"/>
      <c r="O13" s="975" t="s">
        <v>115</v>
      </c>
      <c r="P13" s="976"/>
      <c r="Q13" s="75"/>
      <c r="R13" s="1029"/>
      <c r="S13" s="1030"/>
      <c r="T13" s="75"/>
      <c r="U13" s="1029"/>
      <c r="V13" s="1030"/>
      <c r="W13" s="75"/>
      <c r="X13" s="1029"/>
      <c r="Y13" s="1030"/>
      <c r="Z13" s="1143"/>
      <c r="AA13" s="981"/>
      <c r="AB13" s="981"/>
      <c r="AC13" s="550"/>
      <c r="AD13" s="550">
        <v>0</v>
      </c>
      <c r="AE13" s="551">
        <v>4</v>
      </c>
      <c r="AF13" s="551"/>
      <c r="AG13" s="551"/>
      <c r="AH13" s="551"/>
      <c r="AI13" s="551"/>
      <c r="AJ13" s="551"/>
      <c r="AK13" s="551"/>
      <c r="AL13" s="551"/>
      <c r="AM13" s="551"/>
      <c r="AN13" s="551"/>
    </row>
    <row r="14" spans="1:40" s="74" customFormat="1" ht="19.5" thickBot="1">
      <c r="A14" s="226" t="s">
        <v>123</v>
      </c>
      <c r="B14" s="87" t="s">
        <v>205</v>
      </c>
      <c r="C14" s="88">
        <v>3</v>
      </c>
      <c r="D14" s="89"/>
      <c r="E14" s="89"/>
      <c r="F14" s="89"/>
      <c r="G14" s="233">
        <v>4.5</v>
      </c>
      <c r="H14" s="230">
        <f t="shared" si="0"/>
        <v>135</v>
      </c>
      <c r="I14" s="234">
        <f t="shared" si="1"/>
        <v>4</v>
      </c>
      <c r="J14" s="90">
        <v>4</v>
      </c>
      <c r="K14" s="90"/>
      <c r="L14" s="90"/>
      <c r="M14" s="82">
        <f t="shared" si="2"/>
        <v>131</v>
      </c>
      <c r="N14" s="37"/>
      <c r="O14" s="1029"/>
      <c r="P14" s="1030"/>
      <c r="Q14" s="37" t="s">
        <v>115</v>
      </c>
      <c r="R14" s="975"/>
      <c r="S14" s="976"/>
      <c r="T14" s="37"/>
      <c r="U14" s="975"/>
      <c r="V14" s="976"/>
      <c r="W14" s="37"/>
      <c r="X14" s="975"/>
      <c r="Y14" s="976"/>
      <c r="Z14" s="1144"/>
      <c r="AA14" s="1145"/>
      <c r="AB14" s="1145"/>
      <c r="AC14" s="548"/>
      <c r="AD14" s="548"/>
      <c r="AE14" s="549"/>
      <c r="AF14" s="549"/>
      <c r="AG14" s="549">
        <v>4</v>
      </c>
      <c r="AH14" s="549">
        <v>0</v>
      </c>
      <c r="AI14" s="549"/>
      <c r="AJ14" s="549"/>
      <c r="AK14" s="549"/>
      <c r="AL14" s="549"/>
      <c r="AM14" s="549"/>
      <c r="AN14" s="549"/>
    </row>
    <row r="15" spans="1:40" s="74" customFormat="1" ht="19.5" thickBot="1">
      <c r="A15" s="226" t="s">
        <v>124</v>
      </c>
      <c r="B15" s="87" t="s">
        <v>74</v>
      </c>
      <c r="C15" s="88">
        <v>3</v>
      </c>
      <c r="D15" s="89"/>
      <c r="E15" s="89"/>
      <c r="F15" s="89"/>
      <c r="G15" s="233">
        <v>3</v>
      </c>
      <c r="H15" s="230">
        <f t="shared" si="0"/>
        <v>90</v>
      </c>
      <c r="I15" s="234">
        <f t="shared" si="1"/>
        <v>4</v>
      </c>
      <c r="J15" s="90">
        <v>4</v>
      </c>
      <c r="K15" s="90"/>
      <c r="L15" s="90"/>
      <c r="M15" s="82">
        <f t="shared" si="2"/>
        <v>86</v>
      </c>
      <c r="N15" s="37"/>
      <c r="O15" s="975"/>
      <c r="P15" s="976"/>
      <c r="Q15" s="37" t="s">
        <v>115</v>
      </c>
      <c r="R15" s="1029"/>
      <c r="S15" s="1030"/>
      <c r="T15" s="37"/>
      <c r="U15" s="1029"/>
      <c r="V15" s="1030"/>
      <c r="W15" s="37"/>
      <c r="X15" s="1029"/>
      <c r="Y15" s="1030"/>
      <c r="Z15" s="1017"/>
      <c r="AA15" s="1018"/>
      <c r="AB15" s="1018"/>
      <c r="AC15" s="548"/>
      <c r="AD15" s="548"/>
      <c r="AE15" s="549"/>
      <c r="AF15" s="549"/>
      <c r="AG15" s="549">
        <v>4</v>
      </c>
      <c r="AH15" s="549">
        <v>0</v>
      </c>
      <c r="AI15" s="549"/>
      <c r="AJ15" s="549"/>
      <c r="AK15" s="549"/>
      <c r="AL15" s="549"/>
      <c r="AM15" s="549"/>
      <c r="AN15" s="549"/>
    </row>
    <row r="16" spans="1:40" s="74" customFormat="1" ht="31.5">
      <c r="A16" s="226" t="s">
        <v>125</v>
      </c>
      <c r="B16" s="87" t="s">
        <v>41</v>
      </c>
      <c r="C16" s="241">
        <v>4</v>
      </c>
      <c r="D16" s="89"/>
      <c r="E16" s="89"/>
      <c r="F16" s="89"/>
      <c r="G16" s="233">
        <v>3</v>
      </c>
      <c r="H16" s="230">
        <f t="shared" si="0"/>
        <v>90</v>
      </c>
      <c r="I16" s="234">
        <f t="shared" si="1"/>
        <v>4</v>
      </c>
      <c r="J16" s="90">
        <v>4</v>
      </c>
      <c r="K16" s="90"/>
      <c r="L16" s="90"/>
      <c r="M16" s="82">
        <f t="shared" si="2"/>
        <v>86</v>
      </c>
      <c r="N16" s="37"/>
      <c r="O16" s="1029"/>
      <c r="P16" s="1030"/>
      <c r="Q16" s="37"/>
      <c r="R16" s="1033" t="s">
        <v>115</v>
      </c>
      <c r="S16" s="998"/>
      <c r="T16" s="37"/>
      <c r="U16" s="975"/>
      <c r="V16" s="976"/>
      <c r="W16" s="37"/>
      <c r="X16" s="975"/>
      <c r="Y16" s="976"/>
      <c r="Z16" s="996"/>
      <c r="AA16" s="997"/>
      <c r="AB16" s="997"/>
      <c r="AC16" s="548"/>
      <c r="AD16" s="548"/>
      <c r="AE16" s="549"/>
      <c r="AF16" s="549"/>
      <c r="AG16" s="549"/>
      <c r="AH16" s="549"/>
      <c r="AI16" s="549"/>
      <c r="AJ16" s="549"/>
      <c r="AK16" s="549"/>
      <c r="AL16" s="549"/>
      <c r="AM16" s="549"/>
      <c r="AN16" s="549"/>
    </row>
    <row r="17" spans="1:40" s="74" customFormat="1" ht="19.5" thickBot="1">
      <c r="A17" s="235" t="s">
        <v>126</v>
      </c>
      <c r="B17" s="236" t="s">
        <v>59</v>
      </c>
      <c r="C17" s="88">
        <v>4</v>
      </c>
      <c r="D17" s="89"/>
      <c r="E17" s="89"/>
      <c r="F17" s="89"/>
      <c r="G17" s="233">
        <v>4.5</v>
      </c>
      <c r="H17" s="230">
        <f t="shared" si="0"/>
        <v>135</v>
      </c>
      <c r="I17" s="234">
        <f t="shared" si="1"/>
        <v>4</v>
      </c>
      <c r="J17" s="90">
        <v>4</v>
      </c>
      <c r="K17" s="90"/>
      <c r="L17" s="90"/>
      <c r="M17" s="82">
        <f t="shared" si="2"/>
        <v>131</v>
      </c>
      <c r="N17" s="96"/>
      <c r="O17" s="975"/>
      <c r="P17" s="976"/>
      <c r="Q17" s="96"/>
      <c r="R17" s="1233" t="s">
        <v>115</v>
      </c>
      <c r="S17" s="1012"/>
      <c r="T17" s="96"/>
      <c r="U17" s="1233"/>
      <c r="V17" s="1012"/>
      <c r="W17" s="96"/>
      <c r="X17" s="1233"/>
      <c r="Y17" s="1012"/>
      <c r="Z17" s="1010"/>
      <c r="AA17" s="1011"/>
      <c r="AB17" s="1011"/>
      <c r="AC17" s="548"/>
      <c r="AD17" s="548"/>
      <c r="AE17" s="549"/>
      <c r="AF17" s="549"/>
      <c r="AG17" s="549"/>
      <c r="AH17" s="549"/>
      <c r="AI17" s="549"/>
      <c r="AJ17" s="549"/>
      <c r="AK17" s="549"/>
      <c r="AL17" s="549"/>
      <c r="AM17" s="549"/>
      <c r="AN17" s="549"/>
    </row>
    <row r="18" spans="1:40" s="214" customFormat="1" ht="19.5" thickBot="1">
      <c r="A18" s="1242" t="s">
        <v>206</v>
      </c>
      <c r="B18" s="1042"/>
      <c r="C18" s="237"/>
      <c r="D18" s="238"/>
      <c r="E18" s="239"/>
      <c r="F18" s="239"/>
      <c r="G18" s="240">
        <f>SUM(G12:G17)</f>
        <v>21.5</v>
      </c>
      <c r="H18" s="240">
        <f aca="true" t="shared" si="3" ref="H18:M18">SUM(H12:H17)</f>
        <v>645</v>
      </c>
      <c r="I18" s="240">
        <f>SUM(I12:I17)</f>
        <v>24</v>
      </c>
      <c r="J18" s="240">
        <f t="shared" si="3"/>
        <v>24</v>
      </c>
      <c r="K18" s="240"/>
      <c r="L18" s="240"/>
      <c r="M18" s="240">
        <f t="shared" si="3"/>
        <v>621</v>
      </c>
      <c r="N18" s="212" t="s">
        <v>115</v>
      </c>
      <c r="O18" s="212">
        <f aca="true" t="shared" si="4" ref="O18:Y18">SUM(O12:O17)</f>
        <v>0</v>
      </c>
      <c r="P18" s="212" t="s">
        <v>115</v>
      </c>
      <c r="Q18" s="212" t="s">
        <v>207</v>
      </c>
      <c r="R18" s="1243" t="s">
        <v>207</v>
      </c>
      <c r="S18" s="1244"/>
      <c r="T18" s="212">
        <f t="shared" si="4"/>
        <v>0</v>
      </c>
      <c r="U18" s="212">
        <f t="shared" si="4"/>
        <v>0</v>
      </c>
      <c r="V18" s="212">
        <f t="shared" si="4"/>
        <v>0</v>
      </c>
      <c r="W18" s="212">
        <f t="shared" si="4"/>
        <v>0</v>
      </c>
      <c r="X18" s="212">
        <f t="shared" si="4"/>
        <v>0</v>
      </c>
      <c r="Y18" s="212">
        <f t="shared" si="4"/>
        <v>0</v>
      </c>
      <c r="Z18" s="1243"/>
      <c r="AA18" s="1245"/>
      <c r="AB18" s="1245"/>
      <c r="AC18" s="552">
        <f>SUM(AC7:AC17)</f>
        <v>4</v>
      </c>
      <c r="AD18" s="552">
        <f aca="true" t="shared" si="5" ref="AD18:AM18">SUM(AD7:AD17)</f>
        <v>0</v>
      </c>
      <c r="AE18" s="552">
        <f t="shared" si="5"/>
        <v>4</v>
      </c>
      <c r="AF18" s="552">
        <f t="shared" si="5"/>
        <v>0</v>
      </c>
      <c r="AG18" s="552">
        <f t="shared" si="5"/>
        <v>8</v>
      </c>
      <c r="AH18" s="552">
        <f t="shared" si="5"/>
        <v>0</v>
      </c>
      <c r="AI18" s="552">
        <f t="shared" si="5"/>
        <v>0</v>
      </c>
      <c r="AJ18" s="552">
        <f t="shared" si="5"/>
        <v>0</v>
      </c>
      <c r="AK18" s="552">
        <f t="shared" si="5"/>
        <v>0</v>
      </c>
      <c r="AL18" s="552">
        <f t="shared" si="5"/>
        <v>0</v>
      </c>
      <c r="AM18" s="552">
        <f t="shared" si="5"/>
        <v>0</v>
      </c>
      <c r="AN18" s="552">
        <f>SUM(AN7:AN17)</f>
        <v>0</v>
      </c>
    </row>
    <row r="19" spans="1:40" s="52" customFormat="1" ht="19.5" thickBot="1">
      <c r="A19" s="278" t="s">
        <v>133</v>
      </c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79"/>
      <c r="AA19" s="1147"/>
      <c r="AB19" s="1147"/>
      <c r="AC19" s="544"/>
      <c r="AD19" s="544"/>
      <c r="AE19" s="545"/>
      <c r="AF19" s="545"/>
      <c r="AG19" s="545"/>
      <c r="AH19" s="545"/>
      <c r="AI19" s="545"/>
      <c r="AJ19" s="545"/>
      <c r="AK19" s="545"/>
      <c r="AL19" s="545"/>
      <c r="AM19" s="545"/>
      <c r="AN19" s="545"/>
    </row>
    <row r="20" spans="1:37" s="300" customFormat="1" ht="18.75" customHeight="1">
      <c r="A20" s="291" t="s">
        <v>134</v>
      </c>
      <c r="B20" s="292" t="s">
        <v>81</v>
      </c>
      <c r="C20" s="293">
        <v>3</v>
      </c>
      <c r="D20" s="289"/>
      <c r="E20" s="289"/>
      <c r="F20" s="294"/>
      <c r="G20" s="290">
        <v>6</v>
      </c>
      <c r="H20" s="295">
        <f>G20*30</f>
        <v>180</v>
      </c>
      <c r="I20" s="296">
        <v>10</v>
      </c>
      <c r="J20" s="296">
        <v>8</v>
      </c>
      <c r="K20" s="296"/>
      <c r="L20" s="296">
        <v>2</v>
      </c>
      <c r="M20" s="296">
        <v>170</v>
      </c>
      <c r="N20" s="297"/>
      <c r="O20" s="1246"/>
      <c r="P20" s="1247"/>
      <c r="Q20" s="297" t="s">
        <v>208</v>
      </c>
      <c r="R20" s="1246"/>
      <c r="S20" s="1247"/>
      <c r="T20" s="298"/>
      <c r="U20" s="1248"/>
      <c r="V20" s="1249"/>
      <c r="W20" s="298"/>
      <c r="X20" s="1248"/>
      <c r="Y20" s="1249"/>
      <c r="Z20" s="1250"/>
      <c r="AA20" s="1251"/>
      <c r="AB20" s="1251"/>
      <c r="AC20" s="558"/>
      <c r="AD20" s="558"/>
      <c r="AE20" s="559"/>
      <c r="AF20" s="559"/>
      <c r="AG20" s="559">
        <v>8</v>
      </c>
      <c r="AH20" s="559">
        <v>2</v>
      </c>
      <c r="AI20" s="559"/>
      <c r="AJ20" s="559"/>
      <c r="AK20" s="559"/>
    </row>
    <row r="21" spans="1:37" s="107" customFormat="1" ht="18.75">
      <c r="A21" s="243"/>
      <c r="B21" s="87"/>
      <c r="C21" s="244"/>
      <c r="D21" s="245"/>
      <c r="E21" s="246"/>
      <c r="F21" s="246"/>
      <c r="G21" s="247"/>
      <c r="H21" s="248"/>
      <c r="I21" s="249"/>
      <c r="J21" s="245"/>
      <c r="K21" s="245"/>
      <c r="L21" s="89"/>
      <c r="M21" s="250"/>
      <c r="N21" s="83"/>
      <c r="O21" s="975"/>
      <c r="P21" s="976"/>
      <c r="Q21" s="83"/>
      <c r="R21" s="975"/>
      <c r="S21" s="976"/>
      <c r="T21" s="83"/>
      <c r="U21" s="975"/>
      <c r="V21" s="976"/>
      <c r="W21" s="83"/>
      <c r="X21" s="975"/>
      <c r="Y21" s="976"/>
      <c r="Z21" s="984"/>
      <c r="AA21" s="985"/>
      <c r="AB21" s="985"/>
      <c r="AC21" s="557"/>
      <c r="AD21" s="557"/>
      <c r="AE21" s="147"/>
      <c r="AF21" s="147"/>
      <c r="AG21" s="147"/>
      <c r="AH21" s="147"/>
      <c r="AI21" s="147"/>
      <c r="AJ21" s="147"/>
      <c r="AK21" s="147"/>
    </row>
    <row r="22" spans="1:37" s="107" customFormat="1" ht="18.75">
      <c r="A22" s="243"/>
      <c r="B22" s="87"/>
      <c r="C22" s="244"/>
      <c r="D22" s="245"/>
      <c r="E22" s="246"/>
      <c r="F22" s="246"/>
      <c r="G22" s="247"/>
      <c r="H22" s="248"/>
      <c r="I22" s="249"/>
      <c r="J22" s="245"/>
      <c r="K22" s="245"/>
      <c r="L22" s="89"/>
      <c r="M22" s="250"/>
      <c r="N22" s="108"/>
      <c r="O22" s="975"/>
      <c r="P22" s="976"/>
      <c r="Q22" s="83"/>
      <c r="R22" s="975"/>
      <c r="S22" s="976"/>
      <c r="T22" s="83"/>
      <c r="U22" s="975"/>
      <c r="V22" s="976"/>
      <c r="W22" s="83"/>
      <c r="X22" s="975"/>
      <c r="Y22" s="976"/>
      <c r="Z22" s="984"/>
      <c r="AA22" s="985"/>
      <c r="AB22" s="985"/>
      <c r="AC22" s="557"/>
      <c r="AD22" s="557"/>
      <c r="AE22" s="147"/>
      <c r="AF22" s="147"/>
      <c r="AG22" s="147"/>
      <c r="AH22" s="147"/>
      <c r="AI22" s="147"/>
      <c r="AJ22" s="147"/>
      <c r="AK22" s="147"/>
    </row>
    <row r="23" spans="1:37" s="102" customFormat="1" ht="18.75">
      <c r="A23" s="242" t="s">
        <v>135</v>
      </c>
      <c r="B23" s="91" t="s">
        <v>86</v>
      </c>
      <c r="C23" s="251"/>
      <c r="D23" s="252"/>
      <c r="E23" s="252"/>
      <c r="F23" s="252"/>
      <c r="G23" s="253">
        <f>SUM(G24:G25)</f>
        <v>6</v>
      </c>
      <c r="H23" s="253">
        <f aca="true" t="shared" si="6" ref="H23:M23">SUM(H24:H25)</f>
        <v>180</v>
      </c>
      <c r="I23" s="254">
        <f t="shared" si="6"/>
        <v>20</v>
      </c>
      <c r="J23" s="254">
        <f t="shared" si="6"/>
        <v>8</v>
      </c>
      <c r="K23" s="254">
        <f t="shared" si="6"/>
        <v>12</v>
      </c>
      <c r="L23" s="36"/>
      <c r="M23" s="255">
        <f t="shared" si="6"/>
        <v>160</v>
      </c>
      <c r="N23" s="96"/>
      <c r="O23" s="975"/>
      <c r="P23" s="976"/>
      <c r="Q23" s="37"/>
      <c r="R23" s="975"/>
      <c r="S23" s="976"/>
      <c r="T23" s="37"/>
      <c r="U23" s="975"/>
      <c r="V23" s="976"/>
      <c r="W23" s="37"/>
      <c r="X23" s="975"/>
      <c r="Y23" s="976"/>
      <c r="Z23" s="996"/>
      <c r="AA23" s="997"/>
      <c r="AB23" s="997"/>
      <c r="AC23" s="112"/>
      <c r="AD23" s="112"/>
      <c r="AE23" s="113"/>
      <c r="AF23" s="113"/>
      <c r="AG23" s="113"/>
      <c r="AH23" s="113"/>
      <c r="AI23" s="113"/>
      <c r="AJ23" s="113"/>
      <c r="AK23" s="113"/>
    </row>
    <row r="24" spans="1:37" s="107" customFormat="1" ht="18.75">
      <c r="A24" s="243" t="s">
        <v>136</v>
      </c>
      <c r="B24" s="87" t="s">
        <v>86</v>
      </c>
      <c r="C24" s="241"/>
      <c r="D24" s="245">
        <v>1</v>
      </c>
      <c r="E24" s="245"/>
      <c r="F24" s="245"/>
      <c r="G24" s="301">
        <v>3</v>
      </c>
      <c r="H24" s="248">
        <f>G24*30</f>
        <v>90</v>
      </c>
      <c r="I24" s="249">
        <f aca="true" t="shared" si="7" ref="I24:I29">SUM(J24:L24)</f>
        <v>8</v>
      </c>
      <c r="J24" s="246">
        <v>4</v>
      </c>
      <c r="K24" s="245">
        <v>4</v>
      </c>
      <c r="L24" s="89"/>
      <c r="M24" s="250">
        <f aca="true" t="shared" si="8" ref="M24:M34">H24-I24</f>
        <v>82</v>
      </c>
      <c r="N24" s="108" t="s">
        <v>207</v>
      </c>
      <c r="O24" s="975"/>
      <c r="P24" s="976"/>
      <c r="Q24" s="83"/>
      <c r="R24" s="975"/>
      <c r="S24" s="976"/>
      <c r="T24" s="83"/>
      <c r="U24" s="975"/>
      <c r="V24" s="976"/>
      <c r="W24" s="83"/>
      <c r="X24" s="975"/>
      <c r="Y24" s="976"/>
      <c r="Z24" s="984"/>
      <c r="AA24" s="985"/>
      <c r="AB24" s="985"/>
      <c r="AC24" s="557">
        <v>8</v>
      </c>
      <c r="AD24" s="557"/>
      <c r="AE24" s="147"/>
      <c r="AF24" s="147"/>
      <c r="AG24" s="147"/>
      <c r="AH24" s="147"/>
      <c r="AI24" s="147"/>
      <c r="AJ24" s="147"/>
      <c r="AK24" s="147"/>
    </row>
    <row r="25" spans="1:37" s="107" customFormat="1" ht="19.5" thickBot="1">
      <c r="A25" s="243" t="s">
        <v>137</v>
      </c>
      <c r="B25" s="87" t="s">
        <v>86</v>
      </c>
      <c r="C25" s="241">
        <v>2</v>
      </c>
      <c r="D25" s="245"/>
      <c r="E25" s="245"/>
      <c r="F25" s="245"/>
      <c r="G25" s="302">
        <v>3</v>
      </c>
      <c r="H25" s="248">
        <f>G25*30</f>
        <v>90</v>
      </c>
      <c r="I25" s="249">
        <f t="shared" si="7"/>
        <v>12</v>
      </c>
      <c r="J25" s="246">
        <v>4</v>
      </c>
      <c r="K25" s="245">
        <v>8</v>
      </c>
      <c r="L25" s="89"/>
      <c r="M25" s="250">
        <f t="shared" si="8"/>
        <v>78</v>
      </c>
      <c r="N25" s="108"/>
      <c r="O25" s="975" t="s">
        <v>214</v>
      </c>
      <c r="P25" s="976"/>
      <c r="Q25" s="83"/>
      <c r="R25" s="975"/>
      <c r="S25" s="976"/>
      <c r="T25" s="83"/>
      <c r="U25" s="975"/>
      <c r="V25" s="976"/>
      <c r="W25" s="83"/>
      <c r="X25" s="975"/>
      <c r="Y25" s="976"/>
      <c r="Z25" s="984"/>
      <c r="AA25" s="985"/>
      <c r="AB25" s="985"/>
      <c r="AC25" s="557"/>
      <c r="AD25" s="557"/>
      <c r="AE25" s="147">
        <v>8</v>
      </c>
      <c r="AF25" s="147">
        <v>4</v>
      </c>
      <c r="AG25" s="147"/>
      <c r="AH25" s="147"/>
      <c r="AI25" s="147"/>
      <c r="AJ25" s="147"/>
      <c r="AK25" s="147"/>
    </row>
    <row r="26" spans="1:44" s="102" customFormat="1" ht="18.75">
      <c r="A26" s="242" t="s">
        <v>138</v>
      </c>
      <c r="B26" s="256" t="s">
        <v>64</v>
      </c>
      <c r="C26" s="251">
        <v>1</v>
      </c>
      <c r="D26" s="257"/>
      <c r="E26" s="257"/>
      <c r="F26" s="257"/>
      <c r="G26" s="253">
        <v>4</v>
      </c>
      <c r="H26" s="258">
        <f>G26*30</f>
        <v>120</v>
      </c>
      <c r="I26" s="254">
        <f t="shared" si="7"/>
        <v>4</v>
      </c>
      <c r="J26" s="252">
        <v>4</v>
      </c>
      <c r="K26" s="252"/>
      <c r="L26" s="93"/>
      <c r="M26" s="259">
        <f t="shared" si="8"/>
        <v>116</v>
      </c>
      <c r="N26" s="37" t="s">
        <v>115</v>
      </c>
      <c r="O26" s="975"/>
      <c r="P26" s="976"/>
      <c r="Q26" s="37"/>
      <c r="R26" s="975"/>
      <c r="S26" s="976"/>
      <c r="T26" s="37"/>
      <c r="U26" s="975"/>
      <c r="V26" s="976"/>
      <c r="W26" s="37"/>
      <c r="X26" s="975"/>
      <c r="Y26" s="976"/>
      <c r="Z26" s="996"/>
      <c r="AA26" s="997"/>
      <c r="AB26" s="997"/>
      <c r="AC26" s="112">
        <v>4</v>
      </c>
      <c r="AD26" s="112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</row>
    <row r="27" spans="1:44" s="102" customFormat="1" ht="18.75">
      <c r="A27" s="242" t="s">
        <v>139</v>
      </c>
      <c r="B27" s="91" t="s">
        <v>37</v>
      </c>
      <c r="C27" s="251"/>
      <c r="D27" s="252"/>
      <c r="E27" s="252"/>
      <c r="F27" s="252"/>
      <c r="G27" s="253">
        <f>G28+G29</f>
        <v>5</v>
      </c>
      <c r="H27" s="253">
        <f>H28+H29</f>
        <v>150</v>
      </c>
      <c r="I27" s="254">
        <f>I28+I29</f>
        <v>12</v>
      </c>
      <c r="J27" s="254">
        <f>J28+J29</f>
        <v>6</v>
      </c>
      <c r="K27" s="253"/>
      <c r="L27" s="255">
        <v>2</v>
      </c>
      <c r="M27" s="259">
        <f t="shared" si="8"/>
        <v>138</v>
      </c>
      <c r="N27" s="37"/>
      <c r="O27" s="975"/>
      <c r="P27" s="976"/>
      <c r="Q27" s="37"/>
      <c r="R27" s="975"/>
      <c r="S27" s="976"/>
      <c r="T27" s="37"/>
      <c r="U27" s="975"/>
      <c r="V27" s="976"/>
      <c r="W27" s="37"/>
      <c r="X27" s="975"/>
      <c r="Y27" s="976"/>
      <c r="Z27" s="996"/>
      <c r="AA27" s="997"/>
      <c r="AB27" s="997"/>
      <c r="AC27" s="112"/>
      <c r="AD27" s="112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</row>
    <row r="28" spans="1:44" s="331" customFormat="1" ht="18.75">
      <c r="A28" s="321" t="s">
        <v>140</v>
      </c>
      <c r="B28" s="322" t="s">
        <v>37</v>
      </c>
      <c r="C28" s="323">
        <v>2</v>
      </c>
      <c r="D28" s="324"/>
      <c r="E28" s="324"/>
      <c r="F28" s="324"/>
      <c r="G28" s="325">
        <v>4</v>
      </c>
      <c r="H28" s="326">
        <f>G28*30</f>
        <v>120</v>
      </c>
      <c r="I28" s="327">
        <f t="shared" si="7"/>
        <v>8</v>
      </c>
      <c r="J28" s="324">
        <v>6</v>
      </c>
      <c r="K28" s="324"/>
      <c r="L28" s="324">
        <v>2</v>
      </c>
      <c r="M28" s="328">
        <f>H28-I28</f>
        <v>112</v>
      </c>
      <c r="N28" s="329"/>
      <c r="O28" s="1240" t="s">
        <v>210</v>
      </c>
      <c r="P28" s="1241"/>
      <c r="Q28" s="329"/>
      <c r="R28" s="991"/>
      <c r="S28" s="990"/>
      <c r="T28" s="329"/>
      <c r="U28" s="991"/>
      <c r="V28" s="990"/>
      <c r="W28" s="329"/>
      <c r="X28" s="991"/>
      <c r="Y28" s="990"/>
      <c r="Z28" s="989"/>
      <c r="AA28" s="1161"/>
      <c r="AB28" s="1161"/>
      <c r="AC28" s="555"/>
      <c r="AD28" s="555"/>
      <c r="AE28" s="556">
        <v>6</v>
      </c>
      <c r="AF28" s="556">
        <v>2</v>
      </c>
      <c r="AG28" s="556"/>
      <c r="AH28" s="556"/>
      <c r="AI28" s="556"/>
      <c r="AJ28" s="556"/>
      <c r="AK28" s="556"/>
      <c r="AL28" s="556"/>
      <c r="AM28" s="556"/>
      <c r="AN28" s="556"/>
      <c r="AO28" s="556"/>
      <c r="AP28" s="556"/>
      <c r="AQ28" s="556"/>
      <c r="AR28" s="556"/>
    </row>
    <row r="29" spans="1:44" s="107" customFormat="1" ht="18.75">
      <c r="A29" s="243" t="s">
        <v>141</v>
      </c>
      <c r="B29" s="87" t="s">
        <v>61</v>
      </c>
      <c r="C29" s="88"/>
      <c r="D29" s="89"/>
      <c r="E29" s="89"/>
      <c r="F29" s="89">
        <v>3</v>
      </c>
      <c r="G29" s="233">
        <v>1</v>
      </c>
      <c r="H29" s="260">
        <f>G29*30</f>
        <v>30</v>
      </c>
      <c r="I29" s="261">
        <f t="shared" si="7"/>
        <v>4</v>
      </c>
      <c r="J29" s="104"/>
      <c r="K29" s="104"/>
      <c r="L29" s="104">
        <v>4</v>
      </c>
      <c r="M29" s="250">
        <f t="shared" si="8"/>
        <v>26</v>
      </c>
      <c r="N29" s="83"/>
      <c r="O29" s="975"/>
      <c r="P29" s="976"/>
      <c r="Q29" s="83" t="s">
        <v>115</v>
      </c>
      <c r="R29" s="975"/>
      <c r="S29" s="976"/>
      <c r="T29" s="83"/>
      <c r="U29" s="975"/>
      <c r="V29" s="976"/>
      <c r="W29" s="83"/>
      <c r="X29" s="975"/>
      <c r="Y29" s="976"/>
      <c r="Z29" s="984"/>
      <c r="AA29" s="985"/>
      <c r="AB29" s="985"/>
      <c r="AC29" s="557"/>
      <c r="AD29" s="557"/>
      <c r="AE29" s="147"/>
      <c r="AF29" s="147"/>
      <c r="AG29" s="147">
        <v>4</v>
      </c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</row>
    <row r="30" spans="1:44" s="300" customFormat="1" ht="18.75">
      <c r="A30" s="291" t="s">
        <v>142</v>
      </c>
      <c r="B30" s="304" t="s">
        <v>57</v>
      </c>
      <c r="C30" s="305"/>
      <c r="D30" s="306"/>
      <c r="E30" s="306"/>
      <c r="F30" s="306"/>
      <c r="G30" s="307">
        <f>G31+G32</f>
        <v>11.5</v>
      </c>
      <c r="H30" s="307">
        <f>H31+H32</f>
        <v>345</v>
      </c>
      <c r="I30" s="308">
        <f>I31+I32</f>
        <v>28</v>
      </c>
      <c r="J30" s="308">
        <v>18</v>
      </c>
      <c r="K30" s="308"/>
      <c r="L30" s="308">
        <v>10</v>
      </c>
      <c r="M30" s="308">
        <f>M31+M32</f>
        <v>317</v>
      </c>
      <c r="N30" s="309"/>
      <c r="O30" s="1234"/>
      <c r="P30" s="1235"/>
      <c r="Q30" s="309"/>
      <c r="R30" s="1234"/>
      <c r="S30" s="1235"/>
      <c r="T30" s="309"/>
      <c r="U30" s="1234"/>
      <c r="V30" s="1235"/>
      <c r="W30" s="309"/>
      <c r="X30" s="1234"/>
      <c r="Y30" s="1235"/>
      <c r="Z30" s="1238"/>
      <c r="AA30" s="1239"/>
      <c r="AB30" s="1239"/>
      <c r="AC30" s="558"/>
      <c r="AD30" s="558"/>
      <c r="AE30" s="559"/>
      <c r="AF30" s="559"/>
      <c r="AG30" s="559"/>
      <c r="AH30" s="559"/>
      <c r="AI30" s="559"/>
      <c r="AJ30" s="559"/>
      <c r="AK30" s="559"/>
      <c r="AL30" s="559"/>
      <c r="AM30" s="559"/>
      <c r="AN30" s="559"/>
      <c r="AO30" s="559"/>
      <c r="AP30" s="559"/>
      <c r="AQ30" s="559"/>
      <c r="AR30" s="559"/>
    </row>
    <row r="31" spans="1:44" s="318" customFormat="1" ht="31.5">
      <c r="A31" s="310" t="s">
        <v>143</v>
      </c>
      <c r="B31" s="311" t="s">
        <v>82</v>
      </c>
      <c r="C31" s="281">
        <v>1</v>
      </c>
      <c r="D31" s="282"/>
      <c r="E31" s="282"/>
      <c r="F31" s="282"/>
      <c r="G31" s="287">
        <v>7</v>
      </c>
      <c r="H31" s="312">
        <f>G31*30</f>
        <v>210</v>
      </c>
      <c r="I31" s="313">
        <v>16</v>
      </c>
      <c r="J31" s="314" t="s">
        <v>208</v>
      </c>
      <c r="K31" s="282"/>
      <c r="L31" s="314" t="s">
        <v>209</v>
      </c>
      <c r="M31" s="315">
        <f t="shared" si="8"/>
        <v>194</v>
      </c>
      <c r="N31" s="316" t="s">
        <v>215</v>
      </c>
      <c r="O31" s="1234"/>
      <c r="P31" s="1235"/>
      <c r="Q31" s="316"/>
      <c r="R31" s="1234"/>
      <c r="S31" s="1235"/>
      <c r="T31" s="316"/>
      <c r="U31" s="1234"/>
      <c r="V31" s="1235"/>
      <c r="W31" s="316"/>
      <c r="X31" s="1234"/>
      <c r="Y31" s="1235"/>
      <c r="Z31" s="1236"/>
      <c r="AA31" s="1237"/>
      <c r="AB31" s="1237"/>
      <c r="AC31" s="560">
        <v>12</v>
      </c>
      <c r="AD31" s="560">
        <v>4</v>
      </c>
      <c r="AE31" s="561"/>
      <c r="AF31" s="561"/>
      <c r="AG31" s="561"/>
      <c r="AH31" s="561"/>
      <c r="AI31" s="561"/>
      <c r="AJ31" s="561"/>
      <c r="AK31" s="561"/>
      <c r="AL31" s="561"/>
      <c r="AM31" s="561"/>
      <c r="AN31" s="561"/>
      <c r="AO31" s="561"/>
      <c r="AP31" s="561"/>
      <c r="AQ31" s="561"/>
      <c r="AR31" s="561"/>
    </row>
    <row r="32" spans="1:44" s="318" customFormat="1" ht="32.25" thickBot="1">
      <c r="A32" s="310" t="s">
        <v>144</v>
      </c>
      <c r="B32" s="311" t="s">
        <v>83</v>
      </c>
      <c r="C32" s="281">
        <v>2</v>
      </c>
      <c r="D32" s="282"/>
      <c r="E32" s="282"/>
      <c r="F32" s="282"/>
      <c r="G32" s="303">
        <v>4.5</v>
      </c>
      <c r="H32" s="312">
        <f>G32*30</f>
        <v>135</v>
      </c>
      <c r="I32" s="313">
        <v>12</v>
      </c>
      <c r="J32" s="314" t="s">
        <v>210</v>
      </c>
      <c r="K32" s="282"/>
      <c r="L32" s="314" t="s">
        <v>211</v>
      </c>
      <c r="M32" s="315">
        <f t="shared" si="8"/>
        <v>123</v>
      </c>
      <c r="N32" s="316"/>
      <c r="O32" s="1234" t="s">
        <v>214</v>
      </c>
      <c r="P32" s="1235"/>
      <c r="Q32" s="316"/>
      <c r="R32" s="1234"/>
      <c r="S32" s="1235"/>
      <c r="T32" s="316"/>
      <c r="U32" s="1234"/>
      <c r="V32" s="1235"/>
      <c r="W32" s="316"/>
      <c r="X32" s="1234"/>
      <c r="Y32" s="1235"/>
      <c r="Z32" s="1236"/>
      <c r="AA32" s="1237"/>
      <c r="AB32" s="1237"/>
      <c r="AC32" s="560"/>
      <c r="AD32" s="560"/>
      <c r="AE32" s="561">
        <v>8</v>
      </c>
      <c r="AF32" s="561">
        <v>4</v>
      </c>
      <c r="AG32" s="561"/>
      <c r="AH32" s="561"/>
      <c r="AI32" s="561"/>
      <c r="AJ32" s="561"/>
      <c r="AK32" s="561"/>
      <c r="AL32" s="561"/>
      <c r="AM32" s="561"/>
      <c r="AN32" s="561"/>
      <c r="AO32" s="561"/>
      <c r="AP32" s="561"/>
      <c r="AQ32" s="561"/>
      <c r="AR32" s="561"/>
    </row>
    <row r="33" spans="1:44" s="102" customFormat="1" ht="18.75">
      <c r="A33" s="242" t="s">
        <v>145</v>
      </c>
      <c r="B33" s="91" t="s">
        <v>36</v>
      </c>
      <c r="C33" s="305">
        <v>3</v>
      </c>
      <c r="D33" s="93"/>
      <c r="E33" s="93"/>
      <c r="F33" s="93"/>
      <c r="G33" s="36">
        <v>5</v>
      </c>
      <c r="H33" s="263">
        <f>G33*30</f>
        <v>150</v>
      </c>
      <c r="I33" s="255">
        <v>8</v>
      </c>
      <c r="J33" s="262" t="s">
        <v>114</v>
      </c>
      <c r="K33" s="93"/>
      <c r="L33" s="262" t="s">
        <v>212</v>
      </c>
      <c r="M33" s="259">
        <f t="shared" si="8"/>
        <v>142</v>
      </c>
      <c r="N33" s="37"/>
      <c r="O33" s="1033"/>
      <c r="P33" s="998"/>
      <c r="Q33" s="37" t="s">
        <v>207</v>
      </c>
      <c r="R33" s="975"/>
      <c r="S33" s="976"/>
      <c r="T33" s="37"/>
      <c r="U33" s="975"/>
      <c r="V33" s="976"/>
      <c r="W33" s="37"/>
      <c r="X33" s="975"/>
      <c r="Y33" s="976"/>
      <c r="Z33" s="996"/>
      <c r="AA33" s="997"/>
      <c r="AB33" s="997"/>
      <c r="AC33" s="112"/>
      <c r="AD33" s="112"/>
      <c r="AE33" s="113"/>
      <c r="AF33" s="113"/>
      <c r="AG33" s="113">
        <v>8</v>
      </c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</row>
    <row r="34" spans="1:44" s="102" customFormat="1" ht="19.5" thickBot="1">
      <c r="A34" s="242" t="s">
        <v>146</v>
      </c>
      <c r="B34" s="91" t="s">
        <v>35</v>
      </c>
      <c r="C34" s="92">
        <v>1</v>
      </c>
      <c r="D34" s="93"/>
      <c r="E34" s="93"/>
      <c r="F34" s="93"/>
      <c r="G34" s="36">
        <v>5</v>
      </c>
      <c r="H34" s="263">
        <f>G34*30</f>
        <v>150</v>
      </c>
      <c r="I34" s="255">
        <v>8</v>
      </c>
      <c r="J34" s="262" t="s">
        <v>114</v>
      </c>
      <c r="K34" s="93"/>
      <c r="L34" s="262" t="s">
        <v>212</v>
      </c>
      <c r="M34" s="259">
        <f t="shared" si="8"/>
        <v>142</v>
      </c>
      <c r="N34" s="96" t="s">
        <v>207</v>
      </c>
      <c r="O34" s="1233"/>
      <c r="P34" s="1012"/>
      <c r="Q34" s="96"/>
      <c r="R34" s="975"/>
      <c r="S34" s="976"/>
      <c r="T34" s="96"/>
      <c r="U34" s="975"/>
      <c r="V34" s="976"/>
      <c r="W34" s="96"/>
      <c r="X34" s="975"/>
      <c r="Y34" s="976"/>
      <c r="Z34" s="1010"/>
      <c r="AA34" s="1011"/>
      <c r="AB34" s="1011"/>
      <c r="AC34" s="112">
        <v>8</v>
      </c>
      <c r="AD34" s="112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</row>
    <row r="35" spans="1:44" s="107" customFormat="1" ht="20.25" thickBot="1">
      <c r="A35" s="1041" t="s">
        <v>213</v>
      </c>
      <c r="B35" s="1042"/>
      <c r="C35" s="264"/>
      <c r="D35" s="265"/>
      <c r="E35" s="265"/>
      <c r="F35" s="265"/>
      <c r="G35" s="266">
        <f>G20+G23+G26+G27+G30+G33+G34</f>
        <v>42.5</v>
      </c>
      <c r="H35" s="266">
        <f aca="true" t="shared" si="9" ref="H35:M35">H20+H23+H26+H27+H30+H33+H34</f>
        <v>1275</v>
      </c>
      <c r="I35" s="266">
        <f t="shared" si="9"/>
        <v>90</v>
      </c>
      <c r="J35" s="266"/>
      <c r="K35" s="266"/>
      <c r="L35" s="266"/>
      <c r="M35" s="266">
        <f t="shared" si="9"/>
        <v>1185</v>
      </c>
      <c r="N35" s="109" t="s">
        <v>216</v>
      </c>
      <c r="O35" s="1013" t="s">
        <v>253</v>
      </c>
      <c r="P35" s="1014"/>
      <c r="Q35" s="319" t="s">
        <v>252</v>
      </c>
      <c r="R35" s="1013">
        <f>S21+S22+S24+S25+S26+S28+S29+S31+S32+S33+S34</f>
        <v>0</v>
      </c>
      <c r="S35" s="1014"/>
      <c r="T35" s="109">
        <f>T21+T22+T24+T25+T26+T28+T29+T31+T32+T33+T34</f>
        <v>0</v>
      </c>
      <c r="U35" s="1013">
        <f>V21+V22+V24+V25+V26+V28+V29+V31+V32+V33+V34</f>
        <v>0</v>
      </c>
      <c r="V35" s="1014"/>
      <c r="W35" s="109">
        <f>W21+W22+W24+W25+W26+W28+W29+W31+W32+W33+W34</f>
        <v>0</v>
      </c>
      <c r="X35" s="1013">
        <f>Y21+Y22+Y24+Y25+Y26+Y28+Y29+Y31+Y32+Y33+Y34</f>
        <v>0</v>
      </c>
      <c r="Y35" s="1014"/>
      <c r="Z35" s="1013">
        <f>Z21+Z22+Z24+Z25+Z26+Z28+Z29+Z31+Z32+Z33+Z34</f>
        <v>0</v>
      </c>
      <c r="AA35" s="1155"/>
      <c r="AB35" s="1155"/>
      <c r="AC35" s="563">
        <f>SUM(AC20:AC34)</f>
        <v>32</v>
      </c>
      <c r="AD35" s="563">
        <f aca="true" t="shared" si="10" ref="AD35:AJ35">SUM(AD20:AD34)</f>
        <v>4</v>
      </c>
      <c r="AE35" s="563">
        <f t="shared" si="10"/>
        <v>22</v>
      </c>
      <c r="AF35" s="563">
        <f t="shared" si="10"/>
        <v>10</v>
      </c>
      <c r="AG35" s="563">
        <f t="shared" si="10"/>
        <v>20</v>
      </c>
      <c r="AH35" s="563">
        <f t="shared" si="10"/>
        <v>2</v>
      </c>
      <c r="AI35" s="563">
        <f t="shared" si="10"/>
        <v>0</v>
      </c>
      <c r="AJ35" s="557">
        <f t="shared" si="10"/>
        <v>0</v>
      </c>
      <c r="AK35" s="147"/>
      <c r="AL35" s="147"/>
      <c r="AM35" s="147"/>
      <c r="AN35" s="147"/>
      <c r="AO35" s="147"/>
      <c r="AP35" s="147"/>
      <c r="AQ35" s="147"/>
      <c r="AR35" s="147"/>
    </row>
    <row r="36" spans="1:44" s="107" customFormat="1" ht="18.75">
      <c r="A36" s="1022" t="s">
        <v>147</v>
      </c>
      <c r="B36" s="1023"/>
      <c r="C36" s="1023"/>
      <c r="D36" s="1023"/>
      <c r="E36" s="1023"/>
      <c r="F36" s="1023"/>
      <c r="G36" s="1023"/>
      <c r="H36" s="1023"/>
      <c r="I36" s="1023"/>
      <c r="J36" s="1023"/>
      <c r="K36" s="1023"/>
      <c r="L36" s="1023"/>
      <c r="M36" s="1023"/>
      <c r="N36" s="1023"/>
      <c r="O36" s="1023"/>
      <c r="P36" s="1023"/>
      <c r="Q36" s="1023"/>
      <c r="R36" s="1023"/>
      <c r="S36" s="1023"/>
      <c r="T36" s="1023"/>
      <c r="U36" s="1023"/>
      <c r="V36" s="1023"/>
      <c r="W36" s="1023"/>
      <c r="X36" s="1023"/>
      <c r="Y36" s="1023"/>
      <c r="Z36" s="1023"/>
      <c r="AA36" s="1024"/>
      <c r="AB36" s="553"/>
      <c r="AC36" s="557"/>
      <c r="AD36" s="55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</row>
    <row r="37" spans="1:45" s="113" customFormat="1" ht="18.75">
      <c r="A37" s="216" t="s">
        <v>150</v>
      </c>
      <c r="B37" s="217" t="s">
        <v>88</v>
      </c>
      <c r="C37" s="215"/>
      <c r="D37" s="110"/>
      <c r="E37" s="110"/>
      <c r="F37" s="110"/>
      <c r="G37" s="111">
        <v>4</v>
      </c>
      <c r="H37" s="111">
        <f aca="true" t="shared" si="11" ref="H37:M37">H38+H39</f>
        <v>120</v>
      </c>
      <c r="I37" s="111">
        <f t="shared" si="11"/>
        <v>10</v>
      </c>
      <c r="J37" s="111">
        <v>4</v>
      </c>
      <c r="K37" s="111"/>
      <c r="L37" s="111">
        <v>6</v>
      </c>
      <c r="M37" s="111">
        <f t="shared" si="11"/>
        <v>110</v>
      </c>
      <c r="N37" s="110"/>
      <c r="O37" s="975"/>
      <c r="P37" s="976"/>
      <c r="Q37" s="110"/>
      <c r="R37" s="975"/>
      <c r="S37" s="976"/>
      <c r="T37" s="110"/>
      <c r="U37" s="975"/>
      <c r="V37" s="976"/>
      <c r="W37" s="110"/>
      <c r="X37" s="975"/>
      <c r="Y37" s="976"/>
      <c r="Z37" s="1157"/>
      <c r="AA37" s="1158"/>
      <c r="AB37" s="1158"/>
      <c r="AC37" s="112"/>
      <c r="AD37" s="112"/>
      <c r="AS37" s="554"/>
    </row>
    <row r="38" spans="1:44" s="52" customFormat="1" ht="18.75">
      <c r="A38" s="75" t="s">
        <v>151</v>
      </c>
      <c r="B38" s="76" t="s">
        <v>88</v>
      </c>
      <c r="C38" s="77">
        <v>7</v>
      </c>
      <c r="D38" s="78"/>
      <c r="E38" s="78"/>
      <c r="F38" s="78"/>
      <c r="G38" s="79">
        <v>3</v>
      </c>
      <c r="H38" s="114">
        <f aca="true" t="shared" si="12" ref="H38:H57">G38*30</f>
        <v>90</v>
      </c>
      <c r="I38" s="255">
        <v>6</v>
      </c>
      <c r="J38" s="262" t="s">
        <v>115</v>
      </c>
      <c r="K38" s="93"/>
      <c r="L38" s="262" t="s">
        <v>217</v>
      </c>
      <c r="M38" s="115">
        <f>H38-I38</f>
        <v>84</v>
      </c>
      <c r="N38" s="75"/>
      <c r="O38" s="975"/>
      <c r="P38" s="976"/>
      <c r="Q38" s="75"/>
      <c r="R38" s="975"/>
      <c r="S38" s="976"/>
      <c r="T38" s="75"/>
      <c r="U38" s="975"/>
      <c r="V38" s="976"/>
      <c r="W38" s="75" t="s">
        <v>209</v>
      </c>
      <c r="X38" s="975"/>
      <c r="Y38" s="976"/>
      <c r="Z38" s="984"/>
      <c r="AA38" s="985"/>
      <c r="AB38" s="985"/>
      <c r="AC38" s="544"/>
      <c r="AD38" s="544"/>
      <c r="AE38" s="545"/>
      <c r="AF38" s="545"/>
      <c r="AG38" s="545"/>
      <c r="AH38" s="545"/>
      <c r="AI38" s="545"/>
      <c r="AJ38" s="545"/>
      <c r="AK38" s="545"/>
      <c r="AL38" s="545"/>
      <c r="AM38" s="545"/>
      <c r="AN38" s="545"/>
      <c r="AO38" s="545">
        <v>4</v>
      </c>
      <c r="AP38" s="545">
        <v>2</v>
      </c>
      <c r="AQ38" s="545"/>
      <c r="AR38" s="545"/>
    </row>
    <row r="39" spans="1:44" s="52" customFormat="1" ht="18.75">
      <c r="A39" s="75" t="s">
        <v>152</v>
      </c>
      <c r="B39" s="76" t="s">
        <v>89</v>
      </c>
      <c r="C39" s="77"/>
      <c r="D39" s="78"/>
      <c r="E39" s="78"/>
      <c r="F39" s="78">
        <v>12</v>
      </c>
      <c r="G39" s="79">
        <v>1</v>
      </c>
      <c r="H39" s="114">
        <f t="shared" si="12"/>
        <v>30</v>
      </c>
      <c r="I39" s="80">
        <f>SUM(J39:L39)</f>
        <v>4</v>
      </c>
      <c r="J39" s="78"/>
      <c r="K39" s="78"/>
      <c r="L39" s="81">
        <v>4</v>
      </c>
      <c r="M39" s="115">
        <f aca="true" t="shared" si="13" ref="M39:M65">H39-I39</f>
        <v>26</v>
      </c>
      <c r="N39" s="83"/>
      <c r="O39" s="975"/>
      <c r="P39" s="976"/>
      <c r="Q39" s="83"/>
      <c r="R39" s="975"/>
      <c r="S39" s="976"/>
      <c r="T39" s="83"/>
      <c r="U39" s="975"/>
      <c r="V39" s="976"/>
      <c r="W39" s="83"/>
      <c r="X39" s="984" t="s">
        <v>115</v>
      </c>
      <c r="Y39" s="976"/>
      <c r="Z39" s="984"/>
      <c r="AA39" s="985"/>
      <c r="AB39" s="985"/>
      <c r="AC39" s="544"/>
      <c r="AD39" s="544"/>
      <c r="AE39" s="545"/>
      <c r="AF39" s="545"/>
      <c r="AG39" s="545"/>
      <c r="AH39" s="545"/>
      <c r="AI39" s="545"/>
      <c r="AJ39" s="545"/>
      <c r="AK39" s="545"/>
      <c r="AL39" s="545"/>
      <c r="AM39" s="545"/>
      <c r="AN39" s="545"/>
      <c r="AO39" s="545"/>
      <c r="AP39" s="545"/>
      <c r="AQ39" s="545">
        <v>4</v>
      </c>
      <c r="AR39" s="545"/>
    </row>
    <row r="40" spans="1:44" s="102" customFormat="1" ht="18.75">
      <c r="A40" s="37" t="s">
        <v>156</v>
      </c>
      <c r="B40" s="116" t="s">
        <v>45</v>
      </c>
      <c r="C40" s="70"/>
      <c r="D40" s="117"/>
      <c r="E40" s="117"/>
      <c r="F40" s="117"/>
      <c r="G40" s="36">
        <f>G41+G42</f>
        <v>6.5</v>
      </c>
      <c r="H40" s="36">
        <f aca="true" t="shared" si="14" ref="H40:M40">H41+H42</f>
        <v>195</v>
      </c>
      <c r="I40" s="36">
        <f t="shared" si="14"/>
        <v>10</v>
      </c>
      <c r="J40" s="36">
        <v>4</v>
      </c>
      <c r="K40" s="36"/>
      <c r="L40" s="36">
        <v>6</v>
      </c>
      <c r="M40" s="36">
        <f t="shared" si="14"/>
        <v>185</v>
      </c>
      <c r="N40" s="37"/>
      <c r="O40" s="975"/>
      <c r="P40" s="976"/>
      <c r="Q40" s="37"/>
      <c r="R40" s="975"/>
      <c r="S40" s="976"/>
      <c r="T40" s="37"/>
      <c r="U40" s="975"/>
      <c r="V40" s="976"/>
      <c r="W40" s="37"/>
      <c r="X40" s="975"/>
      <c r="Y40" s="976"/>
      <c r="Z40" s="996"/>
      <c r="AA40" s="997"/>
      <c r="AB40" s="997"/>
      <c r="AC40" s="112"/>
      <c r="AD40" s="112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</row>
    <row r="41" spans="1:44" s="107" customFormat="1" ht="18.75">
      <c r="A41" s="83" t="s">
        <v>157</v>
      </c>
      <c r="B41" s="87" t="s">
        <v>45</v>
      </c>
      <c r="C41" s="103">
        <v>5</v>
      </c>
      <c r="D41" s="104"/>
      <c r="E41" s="104"/>
      <c r="F41" s="104"/>
      <c r="G41" s="35">
        <v>5</v>
      </c>
      <c r="H41" s="114">
        <f t="shared" si="12"/>
        <v>150</v>
      </c>
      <c r="I41" s="255">
        <v>6</v>
      </c>
      <c r="J41" s="262" t="s">
        <v>115</v>
      </c>
      <c r="K41" s="93"/>
      <c r="L41" s="262" t="s">
        <v>217</v>
      </c>
      <c r="M41" s="115">
        <f t="shared" si="13"/>
        <v>144</v>
      </c>
      <c r="N41" s="83"/>
      <c r="O41" s="975"/>
      <c r="P41" s="976"/>
      <c r="Q41" s="83"/>
      <c r="R41" s="975"/>
      <c r="S41" s="976"/>
      <c r="T41" s="75" t="s">
        <v>209</v>
      </c>
      <c r="U41" s="975"/>
      <c r="V41" s="976"/>
      <c r="W41" s="83"/>
      <c r="X41" s="975"/>
      <c r="Y41" s="976"/>
      <c r="Z41" s="996"/>
      <c r="AA41" s="997"/>
      <c r="AB41" s="997"/>
      <c r="AC41" s="557"/>
      <c r="AD41" s="557"/>
      <c r="AE41" s="147"/>
      <c r="AF41" s="147"/>
      <c r="AG41" s="147"/>
      <c r="AH41" s="147"/>
      <c r="AI41" s="147"/>
      <c r="AJ41" s="147"/>
      <c r="AK41" s="147">
        <v>4</v>
      </c>
      <c r="AL41" s="147">
        <v>2</v>
      </c>
      <c r="AM41" s="147"/>
      <c r="AN41" s="147"/>
      <c r="AO41" s="147"/>
      <c r="AP41" s="147"/>
      <c r="AQ41" s="147"/>
      <c r="AR41" s="147"/>
    </row>
    <row r="42" spans="1:44" s="107" customFormat="1" ht="18.75">
      <c r="A42" s="83" t="s">
        <v>158</v>
      </c>
      <c r="B42" s="87" t="s">
        <v>66</v>
      </c>
      <c r="C42" s="103"/>
      <c r="D42" s="104"/>
      <c r="E42" s="104"/>
      <c r="F42" s="89">
        <v>9</v>
      </c>
      <c r="G42" s="35">
        <v>1.5</v>
      </c>
      <c r="H42" s="114">
        <f t="shared" si="12"/>
        <v>45</v>
      </c>
      <c r="I42" s="80">
        <v>4</v>
      </c>
      <c r="J42" s="78"/>
      <c r="K42" s="78"/>
      <c r="L42" s="81">
        <v>4</v>
      </c>
      <c r="M42" s="115">
        <f t="shared" si="13"/>
        <v>41</v>
      </c>
      <c r="N42" s="83"/>
      <c r="O42" s="975"/>
      <c r="P42" s="976"/>
      <c r="Q42" s="83"/>
      <c r="R42" s="975"/>
      <c r="S42" s="976"/>
      <c r="T42" s="83"/>
      <c r="U42" s="984" t="s">
        <v>115</v>
      </c>
      <c r="V42" s="976"/>
      <c r="W42" s="83"/>
      <c r="X42" s="975"/>
      <c r="Y42" s="976"/>
      <c r="Z42" s="996"/>
      <c r="AA42" s="997"/>
      <c r="AB42" s="997"/>
      <c r="AC42" s="557"/>
      <c r="AD42" s="557"/>
      <c r="AE42" s="147"/>
      <c r="AF42" s="147"/>
      <c r="AG42" s="147"/>
      <c r="AH42" s="147"/>
      <c r="AI42" s="147"/>
      <c r="AJ42" s="147"/>
      <c r="AK42" s="147"/>
      <c r="AL42" s="147"/>
      <c r="AM42" s="147">
        <v>4</v>
      </c>
      <c r="AN42" s="147"/>
      <c r="AO42" s="147"/>
      <c r="AP42" s="147"/>
      <c r="AQ42" s="147"/>
      <c r="AR42" s="147"/>
    </row>
    <row r="43" spans="1:44" s="102" customFormat="1" ht="18.75">
      <c r="A43" s="37" t="s">
        <v>155</v>
      </c>
      <c r="B43" s="118" t="s">
        <v>53</v>
      </c>
      <c r="C43" s="92">
        <v>6</v>
      </c>
      <c r="D43" s="93"/>
      <c r="E43" s="93"/>
      <c r="F43" s="93"/>
      <c r="G43" s="36">
        <v>5</v>
      </c>
      <c r="H43" s="119">
        <f t="shared" si="12"/>
        <v>150</v>
      </c>
      <c r="I43" s="255">
        <v>6</v>
      </c>
      <c r="J43" s="262" t="s">
        <v>115</v>
      </c>
      <c r="K43" s="93"/>
      <c r="L43" s="262" t="s">
        <v>217</v>
      </c>
      <c r="M43" s="121">
        <f t="shared" si="13"/>
        <v>144</v>
      </c>
      <c r="N43" s="37"/>
      <c r="O43" s="975"/>
      <c r="P43" s="976"/>
      <c r="Q43" s="37"/>
      <c r="R43" s="975"/>
      <c r="S43" s="976"/>
      <c r="T43" s="37"/>
      <c r="U43" s="984" t="s">
        <v>209</v>
      </c>
      <c r="V43" s="976"/>
      <c r="W43" s="37"/>
      <c r="X43" s="975"/>
      <c r="Y43" s="976"/>
      <c r="Z43" s="996"/>
      <c r="AA43" s="997"/>
      <c r="AB43" s="997"/>
      <c r="AC43" s="112"/>
      <c r="AD43" s="112"/>
      <c r="AE43" s="113"/>
      <c r="AF43" s="113"/>
      <c r="AG43" s="113"/>
      <c r="AH43" s="113"/>
      <c r="AI43" s="113"/>
      <c r="AJ43" s="113"/>
      <c r="AK43" s="113"/>
      <c r="AL43" s="113"/>
      <c r="AM43" s="113">
        <v>4</v>
      </c>
      <c r="AN43" s="113">
        <v>2</v>
      </c>
      <c r="AO43" s="113"/>
      <c r="AP43" s="113"/>
      <c r="AQ43" s="113"/>
      <c r="AR43" s="113"/>
    </row>
    <row r="44" spans="1:44" s="102" customFormat="1" ht="18.75">
      <c r="A44" s="37" t="s">
        <v>159</v>
      </c>
      <c r="B44" s="91" t="s">
        <v>43</v>
      </c>
      <c r="C44" s="92">
        <v>5</v>
      </c>
      <c r="D44" s="93"/>
      <c r="E44" s="93"/>
      <c r="F44" s="93"/>
      <c r="G44" s="36">
        <v>7.5</v>
      </c>
      <c r="H44" s="119">
        <f t="shared" si="12"/>
        <v>225</v>
      </c>
      <c r="I44" s="255">
        <v>12</v>
      </c>
      <c r="J44" s="262" t="s">
        <v>210</v>
      </c>
      <c r="K44" s="93"/>
      <c r="L44" s="262" t="s">
        <v>211</v>
      </c>
      <c r="M44" s="121">
        <f t="shared" si="13"/>
        <v>213</v>
      </c>
      <c r="N44" s="37"/>
      <c r="O44" s="975"/>
      <c r="P44" s="976"/>
      <c r="Q44" s="37"/>
      <c r="R44" s="975"/>
      <c r="S44" s="976"/>
      <c r="T44" s="37" t="s">
        <v>214</v>
      </c>
      <c r="U44" s="975"/>
      <c r="V44" s="976"/>
      <c r="W44" s="37"/>
      <c r="X44" s="975"/>
      <c r="Y44" s="976"/>
      <c r="Z44" s="996"/>
      <c r="AA44" s="997"/>
      <c r="AB44" s="997"/>
      <c r="AC44" s="112"/>
      <c r="AD44" s="112"/>
      <c r="AE44" s="113"/>
      <c r="AF44" s="113"/>
      <c r="AG44" s="113"/>
      <c r="AH44" s="113"/>
      <c r="AI44" s="113"/>
      <c r="AJ44" s="113"/>
      <c r="AK44" s="113">
        <v>8</v>
      </c>
      <c r="AL44" s="113">
        <v>4</v>
      </c>
      <c r="AM44" s="113"/>
      <c r="AN44" s="113"/>
      <c r="AO44" s="113"/>
      <c r="AP44" s="113"/>
      <c r="AQ44" s="113"/>
      <c r="AR44" s="113"/>
    </row>
    <row r="45" spans="1:44" s="102" customFormat="1" ht="18.75">
      <c r="A45" s="37" t="s">
        <v>160</v>
      </c>
      <c r="B45" s="116" t="s">
        <v>32</v>
      </c>
      <c r="C45" s="92"/>
      <c r="D45" s="93"/>
      <c r="E45" s="93"/>
      <c r="F45" s="93"/>
      <c r="G45" s="36">
        <v>5</v>
      </c>
      <c r="H45" s="36">
        <f aca="true" t="shared" si="15" ref="H45:M45">H47+H46</f>
        <v>150</v>
      </c>
      <c r="I45" s="36">
        <f t="shared" si="15"/>
        <v>10</v>
      </c>
      <c r="J45" s="36">
        <v>4</v>
      </c>
      <c r="K45" s="36">
        <f t="shared" si="15"/>
        <v>0</v>
      </c>
      <c r="L45" s="36">
        <v>6</v>
      </c>
      <c r="M45" s="36">
        <f t="shared" si="15"/>
        <v>140</v>
      </c>
      <c r="N45" s="37"/>
      <c r="O45" s="975"/>
      <c r="P45" s="976"/>
      <c r="Q45" s="37"/>
      <c r="R45" s="975"/>
      <c r="S45" s="976"/>
      <c r="T45" s="37"/>
      <c r="U45" s="975"/>
      <c r="V45" s="976"/>
      <c r="W45" s="37"/>
      <c r="X45" s="975"/>
      <c r="Y45" s="976"/>
      <c r="Z45" s="996"/>
      <c r="AA45" s="997"/>
      <c r="AB45" s="997"/>
      <c r="AC45" s="112"/>
      <c r="AD45" s="112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</row>
    <row r="46" spans="1:44" s="107" customFormat="1" ht="18.75">
      <c r="A46" s="83" t="s">
        <v>161</v>
      </c>
      <c r="B46" s="87" t="s">
        <v>32</v>
      </c>
      <c r="C46" s="103">
        <v>4</v>
      </c>
      <c r="D46" s="104"/>
      <c r="E46" s="104"/>
      <c r="F46" s="104"/>
      <c r="G46" s="35">
        <v>4</v>
      </c>
      <c r="H46" s="114">
        <f t="shared" si="12"/>
        <v>120</v>
      </c>
      <c r="I46" s="255">
        <v>6</v>
      </c>
      <c r="J46" s="262" t="s">
        <v>115</v>
      </c>
      <c r="K46" s="93"/>
      <c r="L46" s="262" t="s">
        <v>217</v>
      </c>
      <c r="M46" s="115">
        <f t="shared" si="13"/>
        <v>114</v>
      </c>
      <c r="N46" s="83"/>
      <c r="O46" s="975"/>
      <c r="P46" s="976"/>
      <c r="Q46" s="83"/>
      <c r="R46" s="984" t="s">
        <v>209</v>
      </c>
      <c r="S46" s="976"/>
      <c r="T46" s="83"/>
      <c r="U46" s="975"/>
      <c r="V46" s="976"/>
      <c r="W46" s="83"/>
      <c r="X46" s="975"/>
      <c r="Y46" s="976"/>
      <c r="Z46" s="996"/>
      <c r="AA46" s="997"/>
      <c r="AB46" s="997"/>
      <c r="AC46" s="557"/>
      <c r="AD46" s="557"/>
      <c r="AE46" s="147"/>
      <c r="AF46" s="147"/>
      <c r="AG46" s="147"/>
      <c r="AH46" s="147"/>
      <c r="AI46" s="147">
        <v>4</v>
      </c>
      <c r="AJ46" s="147">
        <v>2</v>
      </c>
      <c r="AK46" s="147"/>
      <c r="AL46" s="147"/>
      <c r="AM46" s="147"/>
      <c r="AN46" s="147"/>
      <c r="AO46" s="147"/>
      <c r="AP46" s="147"/>
      <c r="AQ46" s="147"/>
      <c r="AR46" s="147"/>
    </row>
    <row r="47" spans="1:44" s="107" customFormat="1" ht="18.75">
      <c r="A47" s="83" t="s">
        <v>162</v>
      </c>
      <c r="B47" s="87" t="s">
        <v>65</v>
      </c>
      <c r="C47" s="103"/>
      <c r="D47" s="104"/>
      <c r="E47" s="104"/>
      <c r="F47" s="89">
        <v>7</v>
      </c>
      <c r="G47" s="35">
        <v>1</v>
      </c>
      <c r="H47" s="114">
        <f t="shared" si="12"/>
        <v>30</v>
      </c>
      <c r="I47" s="80">
        <f>SUM(J47:L47)</f>
        <v>4</v>
      </c>
      <c r="J47" s="78"/>
      <c r="K47" s="78"/>
      <c r="L47" s="81">
        <v>4</v>
      </c>
      <c r="M47" s="115">
        <f t="shared" si="13"/>
        <v>26</v>
      </c>
      <c r="N47" s="83"/>
      <c r="O47" s="975"/>
      <c r="P47" s="976"/>
      <c r="Q47" s="83"/>
      <c r="R47" s="975"/>
      <c r="S47" s="976"/>
      <c r="T47" s="83" t="s">
        <v>115</v>
      </c>
      <c r="U47" s="975"/>
      <c r="V47" s="976"/>
      <c r="W47" s="83"/>
      <c r="X47" s="975"/>
      <c r="Y47" s="976"/>
      <c r="Z47" s="996"/>
      <c r="AA47" s="997"/>
      <c r="AB47" s="997"/>
      <c r="AC47" s="557"/>
      <c r="AD47" s="557"/>
      <c r="AE47" s="147"/>
      <c r="AF47" s="147"/>
      <c r="AG47" s="147"/>
      <c r="AH47" s="147"/>
      <c r="AI47" s="147"/>
      <c r="AJ47" s="147"/>
      <c r="AK47" s="147">
        <v>4</v>
      </c>
      <c r="AL47" s="147"/>
      <c r="AM47" s="147"/>
      <c r="AN47" s="147"/>
      <c r="AO47" s="147"/>
      <c r="AP47" s="147"/>
      <c r="AQ47" s="147"/>
      <c r="AR47" s="147"/>
    </row>
    <row r="48" spans="1:44" s="102" customFormat="1" ht="31.5">
      <c r="A48" s="37" t="s">
        <v>163</v>
      </c>
      <c r="B48" s="91" t="s">
        <v>50</v>
      </c>
      <c r="C48" s="92">
        <v>6</v>
      </c>
      <c r="D48" s="93"/>
      <c r="E48" s="93"/>
      <c r="F48" s="93"/>
      <c r="G48" s="36">
        <v>4.5</v>
      </c>
      <c r="H48" s="119">
        <f t="shared" si="12"/>
        <v>135</v>
      </c>
      <c r="I48" s="255">
        <v>6</v>
      </c>
      <c r="J48" s="262" t="s">
        <v>115</v>
      </c>
      <c r="K48" s="93"/>
      <c r="L48" s="262" t="s">
        <v>217</v>
      </c>
      <c r="M48" s="121">
        <f t="shared" si="13"/>
        <v>129</v>
      </c>
      <c r="N48" s="37"/>
      <c r="O48" s="975"/>
      <c r="P48" s="976"/>
      <c r="Q48" s="37"/>
      <c r="R48" s="975"/>
      <c r="S48" s="976"/>
      <c r="T48" s="37"/>
      <c r="U48" s="984" t="s">
        <v>209</v>
      </c>
      <c r="V48" s="976"/>
      <c r="W48" s="37"/>
      <c r="X48" s="975"/>
      <c r="Y48" s="976"/>
      <c r="Z48" s="996"/>
      <c r="AA48" s="997"/>
      <c r="AB48" s="997"/>
      <c r="AC48" s="112"/>
      <c r="AD48" s="112"/>
      <c r="AE48" s="113"/>
      <c r="AF48" s="113"/>
      <c r="AG48" s="113"/>
      <c r="AH48" s="113"/>
      <c r="AI48" s="113"/>
      <c r="AJ48" s="113"/>
      <c r="AK48" s="113"/>
      <c r="AL48" s="113"/>
      <c r="AM48" s="113">
        <v>4</v>
      </c>
      <c r="AN48" s="113">
        <v>2</v>
      </c>
      <c r="AO48" s="113"/>
      <c r="AP48" s="113"/>
      <c r="AQ48" s="113"/>
      <c r="AR48" s="113"/>
    </row>
    <row r="49" spans="1:44" s="102" customFormat="1" ht="18.75">
      <c r="A49" s="95" t="s">
        <v>164</v>
      </c>
      <c r="B49" s="91" t="s">
        <v>46</v>
      </c>
      <c r="C49" s="92"/>
      <c r="D49" s="93">
        <v>6</v>
      </c>
      <c r="E49" s="93"/>
      <c r="F49" s="93"/>
      <c r="G49" s="122">
        <v>5</v>
      </c>
      <c r="H49" s="119">
        <f t="shared" si="12"/>
        <v>150</v>
      </c>
      <c r="I49" s="255">
        <v>6</v>
      </c>
      <c r="J49" s="262" t="s">
        <v>115</v>
      </c>
      <c r="K49" s="93"/>
      <c r="L49" s="262" t="s">
        <v>217</v>
      </c>
      <c r="M49" s="121">
        <f t="shared" si="13"/>
        <v>144</v>
      </c>
      <c r="N49" s="37"/>
      <c r="O49" s="975"/>
      <c r="P49" s="976"/>
      <c r="Q49" s="37"/>
      <c r="R49" s="975"/>
      <c r="S49" s="976"/>
      <c r="T49" s="37"/>
      <c r="U49" s="984" t="s">
        <v>209</v>
      </c>
      <c r="V49" s="976"/>
      <c r="W49" s="37"/>
      <c r="X49" s="975"/>
      <c r="Y49" s="976"/>
      <c r="Z49" s="996"/>
      <c r="AA49" s="997"/>
      <c r="AB49" s="997"/>
      <c r="AC49" s="112"/>
      <c r="AD49" s="112"/>
      <c r="AE49" s="113"/>
      <c r="AF49" s="113"/>
      <c r="AG49" s="113"/>
      <c r="AH49" s="113"/>
      <c r="AI49" s="113"/>
      <c r="AJ49" s="113"/>
      <c r="AK49" s="113"/>
      <c r="AL49" s="113"/>
      <c r="AM49" s="113">
        <v>4</v>
      </c>
      <c r="AN49" s="113">
        <v>2</v>
      </c>
      <c r="AO49" s="113"/>
      <c r="AP49" s="113"/>
      <c r="AQ49" s="113"/>
      <c r="AR49" s="113"/>
    </row>
    <row r="50" spans="1:44" s="102" customFormat="1" ht="18.75">
      <c r="A50" s="37" t="s">
        <v>165</v>
      </c>
      <c r="B50" s="91" t="s">
        <v>39</v>
      </c>
      <c r="C50" s="92">
        <v>6</v>
      </c>
      <c r="D50" s="93"/>
      <c r="E50" s="93"/>
      <c r="F50" s="93"/>
      <c r="G50" s="36">
        <v>4.5</v>
      </c>
      <c r="H50" s="119">
        <f t="shared" si="12"/>
        <v>135</v>
      </c>
      <c r="I50" s="255">
        <v>6</v>
      </c>
      <c r="J50" s="262" t="s">
        <v>115</v>
      </c>
      <c r="K50" s="93"/>
      <c r="L50" s="262" t="s">
        <v>217</v>
      </c>
      <c r="M50" s="121">
        <f t="shared" si="13"/>
        <v>129</v>
      </c>
      <c r="N50" s="37"/>
      <c r="O50" s="975"/>
      <c r="P50" s="976"/>
      <c r="Q50" s="37"/>
      <c r="R50" s="975"/>
      <c r="S50" s="976"/>
      <c r="T50" s="37"/>
      <c r="U50" s="984" t="s">
        <v>209</v>
      </c>
      <c r="V50" s="976"/>
      <c r="W50" s="37"/>
      <c r="X50" s="975"/>
      <c r="Y50" s="976"/>
      <c r="Z50" s="996"/>
      <c r="AA50" s="997"/>
      <c r="AB50" s="997"/>
      <c r="AC50" s="112"/>
      <c r="AD50" s="112"/>
      <c r="AE50" s="113"/>
      <c r="AF50" s="113"/>
      <c r="AG50" s="113"/>
      <c r="AH50" s="113"/>
      <c r="AI50" s="113"/>
      <c r="AJ50" s="113"/>
      <c r="AK50" s="113"/>
      <c r="AL50" s="113"/>
      <c r="AM50" s="113">
        <v>4</v>
      </c>
      <c r="AN50" s="113">
        <v>2</v>
      </c>
      <c r="AO50" s="113"/>
      <c r="AP50" s="113"/>
      <c r="AQ50" s="113"/>
      <c r="AR50" s="113"/>
    </row>
    <row r="51" spans="1:44" s="102" customFormat="1" ht="18.75">
      <c r="A51" s="37" t="s">
        <v>166</v>
      </c>
      <c r="B51" s="91" t="s">
        <v>33</v>
      </c>
      <c r="C51" s="123">
        <v>6</v>
      </c>
      <c r="D51" s="93"/>
      <c r="E51" s="93"/>
      <c r="F51" s="93"/>
      <c r="G51" s="36">
        <v>4</v>
      </c>
      <c r="H51" s="119">
        <f t="shared" si="12"/>
        <v>120</v>
      </c>
      <c r="I51" s="255">
        <v>6</v>
      </c>
      <c r="J51" s="262" t="s">
        <v>115</v>
      </c>
      <c r="K51" s="93"/>
      <c r="L51" s="262" t="s">
        <v>217</v>
      </c>
      <c r="M51" s="121">
        <f t="shared" si="13"/>
        <v>114</v>
      </c>
      <c r="N51" s="37"/>
      <c r="O51" s="975"/>
      <c r="P51" s="976"/>
      <c r="Q51" s="37"/>
      <c r="R51" s="975"/>
      <c r="S51" s="976"/>
      <c r="T51" s="37"/>
      <c r="U51" s="984" t="s">
        <v>209</v>
      </c>
      <c r="V51" s="976"/>
      <c r="W51" s="37"/>
      <c r="X51" s="975"/>
      <c r="Y51" s="976"/>
      <c r="Z51" s="996"/>
      <c r="AA51" s="997"/>
      <c r="AB51" s="997"/>
      <c r="AC51" s="112"/>
      <c r="AD51" s="112"/>
      <c r="AE51" s="113"/>
      <c r="AF51" s="113"/>
      <c r="AG51" s="113"/>
      <c r="AH51" s="113"/>
      <c r="AI51" s="113"/>
      <c r="AJ51" s="113"/>
      <c r="AK51" s="113"/>
      <c r="AL51" s="113"/>
      <c r="AM51" s="113">
        <v>4</v>
      </c>
      <c r="AN51" s="113">
        <v>2</v>
      </c>
      <c r="AO51" s="113"/>
      <c r="AP51" s="113"/>
      <c r="AQ51" s="113"/>
      <c r="AR51" s="113"/>
    </row>
    <row r="52" spans="1:44" s="102" customFormat="1" ht="18.75">
      <c r="A52" s="37" t="s">
        <v>167</v>
      </c>
      <c r="B52" s="124" t="s">
        <v>84</v>
      </c>
      <c r="C52" s="123">
        <v>5</v>
      </c>
      <c r="D52" s="92"/>
      <c r="E52" s="92"/>
      <c r="F52" s="93"/>
      <c r="G52" s="36">
        <v>3</v>
      </c>
      <c r="H52" s="119">
        <f t="shared" si="12"/>
        <v>90</v>
      </c>
      <c r="I52" s="94">
        <f>SUM(J52:L52)</f>
        <v>4</v>
      </c>
      <c r="J52" s="71">
        <v>4</v>
      </c>
      <c r="K52" s="71"/>
      <c r="L52" s="120"/>
      <c r="M52" s="121">
        <f t="shared" si="13"/>
        <v>86</v>
      </c>
      <c r="N52" s="37"/>
      <c r="O52" s="975"/>
      <c r="P52" s="976"/>
      <c r="Q52" s="37"/>
      <c r="R52" s="975"/>
      <c r="S52" s="976"/>
      <c r="T52" s="37" t="s">
        <v>115</v>
      </c>
      <c r="U52" s="975"/>
      <c r="V52" s="976"/>
      <c r="W52" s="37"/>
      <c r="X52" s="975"/>
      <c r="Y52" s="976"/>
      <c r="Z52" s="996"/>
      <c r="AA52" s="997"/>
      <c r="AB52" s="997"/>
      <c r="AC52" s="112"/>
      <c r="AD52" s="112"/>
      <c r="AE52" s="113"/>
      <c r="AF52" s="113"/>
      <c r="AG52" s="113"/>
      <c r="AH52" s="113"/>
      <c r="AI52" s="113"/>
      <c r="AJ52" s="113"/>
      <c r="AK52" s="113">
        <v>4</v>
      </c>
      <c r="AL52" s="113">
        <v>0</v>
      </c>
      <c r="AM52" s="113"/>
      <c r="AN52" s="113"/>
      <c r="AO52" s="113"/>
      <c r="AP52" s="113"/>
      <c r="AQ52" s="113"/>
      <c r="AR52" s="113"/>
    </row>
    <row r="53" spans="1:44" s="102" customFormat="1" ht="18.75">
      <c r="A53" s="69" t="s">
        <v>168</v>
      </c>
      <c r="B53" s="125" t="s">
        <v>40</v>
      </c>
      <c r="C53" s="126">
        <v>7</v>
      </c>
      <c r="D53" s="70"/>
      <c r="E53" s="70"/>
      <c r="F53" s="71"/>
      <c r="G53" s="72">
        <v>5</v>
      </c>
      <c r="H53" s="119">
        <f t="shared" si="12"/>
        <v>150</v>
      </c>
      <c r="I53" s="255">
        <v>6</v>
      </c>
      <c r="J53" s="262" t="s">
        <v>115</v>
      </c>
      <c r="K53" s="93"/>
      <c r="L53" s="262" t="s">
        <v>217</v>
      </c>
      <c r="M53" s="121">
        <f t="shared" si="13"/>
        <v>144</v>
      </c>
      <c r="N53" s="37"/>
      <c r="O53" s="975"/>
      <c r="P53" s="976"/>
      <c r="Q53" s="37"/>
      <c r="R53" s="975"/>
      <c r="S53" s="976"/>
      <c r="T53" s="37"/>
      <c r="U53" s="975"/>
      <c r="V53" s="976"/>
      <c r="W53" s="84" t="s">
        <v>209</v>
      </c>
      <c r="X53" s="975"/>
      <c r="Y53" s="976"/>
      <c r="Z53" s="996"/>
      <c r="AA53" s="997"/>
      <c r="AB53" s="997"/>
      <c r="AC53" s="112"/>
      <c r="AD53" s="112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>
        <v>4</v>
      </c>
      <c r="AP53" s="113">
        <v>2</v>
      </c>
      <c r="AQ53" s="113"/>
      <c r="AR53" s="113"/>
    </row>
    <row r="54" spans="1:44" s="102" customFormat="1" ht="18.75">
      <c r="A54" s="37" t="s">
        <v>169</v>
      </c>
      <c r="B54" s="124" t="s">
        <v>67</v>
      </c>
      <c r="C54" s="123">
        <v>3</v>
      </c>
      <c r="D54" s="92"/>
      <c r="E54" s="92"/>
      <c r="F54" s="93"/>
      <c r="G54" s="36">
        <v>3.5</v>
      </c>
      <c r="H54" s="119">
        <f t="shared" si="12"/>
        <v>105</v>
      </c>
      <c r="I54" s="255">
        <v>4</v>
      </c>
      <c r="J54" s="262" t="s">
        <v>115</v>
      </c>
      <c r="K54" s="93"/>
      <c r="L54" s="262" t="s">
        <v>218</v>
      </c>
      <c r="M54" s="121">
        <f t="shared" si="13"/>
        <v>101</v>
      </c>
      <c r="N54" s="37"/>
      <c r="O54" s="975"/>
      <c r="P54" s="976"/>
      <c r="Q54" s="37" t="s">
        <v>115</v>
      </c>
      <c r="R54" s="975"/>
      <c r="S54" s="976"/>
      <c r="T54" s="37"/>
      <c r="U54" s="975"/>
      <c r="V54" s="976"/>
      <c r="W54" s="37"/>
      <c r="X54" s="975"/>
      <c r="Y54" s="976"/>
      <c r="Z54" s="996"/>
      <c r="AA54" s="997"/>
      <c r="AB54" s="997"/>
      <c r="AC54" s="112"/>
      <c r="AD54" s="112"/>
      <c r="AE54" s="113"/>
      <c r="AF54" s="113"/>
      <c r="AG54" s="113">
        <v>4</v>
      </c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</row>
    <row r="55" spans="1:44" s="102" customFormat="1" ht="18.75">
      <c r="A55" s="37" t="s">
        <v>170</v>
      </c>
      <c r="B55" s="124" t="s">
        <v>80</v>
      </c>
      <c r="C55" s="123">
        <v>5</v>
      </c>
      <c r="D55" s="92"/>
      <c r="E55" s="92"/>
      <c r="F55" s="93"/>
      <c r="G55" s="36">
        <v>3</v>
      </c>
      <c r="H55" s="119">
        <f t="shared" si="12"/>
        <v>90</v>
      </c>
      <c r="I55" s="94">
        <f>SUM(J55:L55)</f>
        <v>4</v>
      </c>
      <c r="J55" s="71">
        <v>4</v>
      </c>
      <c r="K55" s="71"/>
      <c r="L55" s="120">
        <v>0</v>
      </c>
      <c r="M55" s="121">
        <f t="shared" si="13"/>
        <v>86</v>
      </c>
      <c r="N55" s="37"/>
      <c r="O55" s="975"/>
      <c r="P55" s="976"/>
      <c r="Q55" s="37"/>
      <c r="R55" s="975"/>
      <c r="S55" s="976"/>
      <c r="T55" s="37"/>
      <c r="U55" s="975" t="s">
        <v>115</v>
      </c>
      <c r="V55" s="976"/>
      <c r="W55" s="37"/>
      <c r="X55" s="975"/>
      <c r="Y55" s="976"/>
      <c r="Z55" s="996"/>
      <c r="AA55" s="997"/>
      <c r="AB55" s="997"/>
      <c r="AC55" s="112"/>
      <c r="AD55" s="112"/>
      <c r="AE55" s="113"/>
      <c r="AF55" s="113"/>
      <c r="AG55" s="113"/>
      <c r="AH55" s="113"/>
      <c r="AI55" s="113"/>
      <c r="AJ55" s="113"/>
      <c r="AK55" s="113"/>
      <c r="AL55" s="113"/>
      <c r="AM55" s="113">
        <v>4</v>
      </c>
      <c r="AN55" s="113">
        <v>0</v>
      </c>
      <c r="AO55" s="113"/>
      <c r="AP55" s="113"/>
      <c r="AQ55" s="113"/>
      <c r="AR55" s="113"/>
    </row>
    <row r="56" spans="1:44" s="102" customFormat="1" ht="18.75">
      <c r="A56" s="37" t="s">
        <v>171</v>
      </c>
      <c r="B56" s="124" t="s">
        <v>38</v>
      </c>
      <c r="C56" s="123">
        <v>4</v>
      </c>
      <c r="D56" s="92"/>
      <c r="E56" s="92"/>
      <c r="F56" s="93"/>
      <c r="G56" s="36">
        <v>5</v>
      </c>
      <c r="H56" s="119">
        <f t="shared" si="12"/>
        <v>150</v>
      </c>
      <c r="I56" s="255">
        <v>6</v>
      </c>
      <c r="J56" s="262" t="s">
        <v>115</v>
      </c>
      <c r="K56" s="93"/>
      <c r="L56" s="262" t="s">
        <v>217</v>
      </c>
      <c r="M56" s="121">
        <f t="shared" si="13"/>
        <v>144</v>
      </c>
      <c r="N56" s="37"/>
      <c r="O56" s="975"/>
      <c r="P56" s="976"/>
      <c r="Q56" s="37"/>
      <c r="R56" s="984" t="s">
        <v>209</v>
      </c>
      <c r="S56" s="976"/>
      <c r="T56" s="37"/>
      <c r="U56" s="975"/>
      <c r="V56" s="976"/>
      <c r="W56" s="37"/>
      <c r="X56" s="975"/>
      <c r="Y56" s="976"/>
      <c r="Z56" s="996"/>
      <c r="AA56" s="997"/>
      <c r="AB56" s="997"/>
      <c r="AC56" s="112"/>
      <c r="AD56" s="112"/>
      <c r="AE56" s="113"/>
      <c r="AF56" s="113"/>
      <c r="AG56" s="113"/>
      <c r="AH56" s="113"/>
      <c r="AI56" s="113">
        <v>4</v>
      </c>
      <c r="AJ56" s="113">
        <v>2</v>
      </c>
      <c r="AK56" s="113"/>
      <c r="AL56" s="113"/>
      <c r="AM56" s="113"/>
      <c r="AN56" s="113"/>
      <c r="AO56" s="113"/>
      <c r="AP56" s="113"/>
      <c r="AQ56" s="113"/>
      <c r="AR56" s="113"/>
    </row>
    <row r="57" spans="1:44" s="102" customFormat="1" ht="18.75">
      <c r="A57" s="95" t="s">
        <v>172</v>
      </c>
      <c r="B57" s="124" t="s">
        <v>85</v>
      </c>
      <c r="C57" s="126">
        <v>7</v>
      </c>
      <c r="D57" s="92"/>
      <c r="E57" s="92"/>
      <c r="F57" s="93"/>
      <c r="G57" s="122">
        <v>5</v>
      </c>
      <c r="H57" s="119">
        <f t="shared" si="12"/>
        <v>150</v>
      </c>
      <c r="I57" s="255">
        <v>6</v>
      </c>
      <c r="J57" s="262" t="s">
        <v>115</v>
      </c>
      <c r="K57" s="93"/>
      <c r="L57" s="262" t="s">
        <v>217</v>
      </c>
      <c r="M57" s="121">
        <f t="shared" si="13"/>
        <v>144</v>
      </c>
      <c r="N57" s="37"/>
      <c r="O57" s="975"/>
      <c r="P57" s="976"/>
      <c r="Q57" s="37"/>
      <c r="R57" s="975"/>
      <c r="S57" s="976"/>
      <c r="T57" s="37"/>
      <c r="U57" s="975"/>
      <c r="V57" s="976"/>
      <c r="W57" s="84" t="s">
        <v>209</v>
      </c>
      <c r="X57" s="975"/>
      <c r="Y57" s="976"/>
      <c r="Z57" s="996"/>
      <c r="AA57" s="997"/>
      <c r="AB57" s="997"/>
      <c r="AC57" s="112"/>
      <c r="AD57" s="112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>
        <v>4</v>
      </c>
      <c r="AP57" s="113">
        <v>2</v>
      </c>
      <c r="AQ57" s="113"/>
      <c r="AR57" s="113"/>
    </row>
    <row r="58" spans="1:44" s="102" customFormat="1" ht="18.75">
      <c r="A58" s="95" t="s">
        <v>173</v>
      </c>
      <c r="B58" s="124" t="s">
        <v>71</v>
      </c>
      <c r="C58" s="123"/>
      <c r="D58" s="92"/>
      <c r="E58" s="92"/>
      <c r="F58" s="93"/>
      <c r="G58" s="122">
        <f>G59+G60+G61</f>
        <v>10</v>
      </c>
      <c r="H58" s="122">
        <f>H59+H60+H61</f>
        <v>300</v>
      </c>
      <c r="I58" s="122">
        <f>I59+I60+I61</f>
        <v>24</v>
      </c>
      <c r="J58" s="122">
        <v>16</v>
      </c>
      <c r="K58" s="122"/>
      <c r="L58" s="122">
        <v>8</v>
      </c>
      <c r="M58" s="122">
        <f>M59+M60+M61</f>
        <v>276</v>
      </c>
      <c r="N58" s="37"/>
      <c r="O58" s="975"/>
      <c r="P58" s="976"/>
      <c r="Q58" s="37"/>
      <c r="R58" s="975"/>
      <c r="S58" s="976"/>
      <c r="T58" s="37"/>
      <c r="U58" s="975"/>
      <c r="V58" s="976"/>
      <c r="W58" s="37"/>
      <c r="X58" s="975"/>
      <c r="Y58" s="976"/>
      <c r="Z58" s="996"/>
      <c r="AA58" s="997"/>
      <c r="AB58" s="997"/>
      <c r="AC58" s="112"/>
      <c r="AD58" s="112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</row>
    <row r="59" spans="1:44" s="107" customFormat="1" ht="18.75">
      <c r="A59" s="127" t="s">
        <v>174</v>
      </c>
      <c r="B59" s="128" t="s">
        <v>71</v>
      </c>
      <c r="C59" s="129"/>
      <c r="D59" s="88">
        <v>3</v>
      </c>
      <c r="E59" s="88"/>
      <c r="F59" s="89"/>
      <c r="G59" s="130">
        <v>6</v>
      </c>
      <c r="H59" s="114">
        <f aca="true" t="shared" si="16" ref="H59:H65">G59*30</f>
        <v>180</v>
      </c>
      <c r="I59" s="80">
        <f>SUM(J59:L59)</f>
        <v>8</v>
      </c>
      <c r="J59" s="78">
        <v>8</v>
      </c>
      <c r="K59" s="78"/>
      <c r="L59" s="81"/>
      <c r="M59" s="115">
        <f t="shared" si="13"/>
        <v>172</v>
      </c>
      <c r="N59" s="83"/>
      <c r="O59" s="975"/>
      <c r="P59" s="976"/>
      <c r="Q59" s="83" t="s">
        <v>207</v>
      </c>
      <c r="R59" s="975"/>
      <c r="S59" s="976"/>
      <c r="T59" s="83"/>
      <c r="U59" s="975"/>
      <c r="V59" s="976"/>
      <c r="W59" s="83"/>
      <c r="X59" s="975"/>
      <c r="Y59" s="976"/>
      <c r="Z59" s="996"/>
      <c r="AA59" s="997"/>
      <c r="AB59" s="997"/>
      <c r="AC59" s="557"/>
      <c r="AD59" s="557"/>
      <c r="AE59" s="147"/>
      <c r="AF59" s="147"/>
      <c r="AG59" s="147">
        <v>8</v>
      </c>
      <c r="AH59" s="147">
        <v>0</v>
      </c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</row>
    <row r="60" spans="1:44" s="107" customFormat="1" ht="18.75">
      <c r="A60" s="83" t="s">
        <v>175</v>
      </c>
      <c r="B60" s="128" t="s">
        <v>71</v>
      </c>
      <c r="C60" s="129">
        <v>4</v>
      </c>
      <c r="D60" s="88"/>
      <c r="E60" s="88"/>
      <c r="F60" s="89"/>
      <c r="G60" s="35">
        <v>2.5</v>
      </c>
      <c r="H60" s="114">
        <f t="shared" si="16"/>
        <v>75</v>
      </c>
      <c r="I60" s="255">
        <v>12</v>
      </c>
      <c r="J60" s="262" t="s">
        <v>210</v>
      </c>
      <c r="K60" s="93"/>
      <c r="L60" s="262" t="s">
        <v>211</v>
      </c>
      <c r="M60" s="115">
        <f t="shared" si="13"/>
        <v>63</v>
      </c>
      <c r="N60" s="83"/>
      <c r="O60" s="975"/>
      <c r="P60" s="976"/>
      <c r="Q60" s="83"/>
      <c r="R60" s="984" t="s">
        <v>214</v>
      </c>
      <c r="S60" s="976"/>
      <c r="T60" s="83"/>
      <c r="U60" s="975"/>
      <c r="V60" s="976"/>
      <c r="W60" s="83"/>
      <c r="X60" s="975"/>
      <c r="Y60" s="976"/>
      <c r="Z60" s="996"/>
      <c r="AA60" s="997"/>
      <c r="AB60" s="997"/>
      <c r="AC60" s="557"/>
      <c r="AD60" s="557"/>
      <c r="AE60" s="147"/>
      <c r="AF60" s="147"/>
      <c r="AG60" s="147"/>
      <c r="AH60" s="147"/>
      <c r="AI60" s="147">
        <v>8</v>
      </c>
      <c r="AJ60" s="147">
        <v>4</v>
      </c>
      <c r="AK60" s="147"/>
      <c r="AL60" s="147"/>
      <c r="AM60" s="147"/>
      <c r="AN60" s="147"/>
      <c r="AO60" s="147"/>
      <c r="AP60" s="147"/>
      <c r="AQ60" s="147"/>
      <c r="AR60" s="147"/>
    </row>
    <row r="61" spans="1:44" s="107" customFormat="1" ht="18.75">
      <c r="A61" s="83" t="s">
        <v>176</v>
      </c>
      <c r="B61" s="128" t="s">
        <v>72</v>
      </c>
      <c r="C61" s="129"/>
      <c r="D61" s="88"/>
      <c r="E61" s="88"/>
      <c r="F61" s="89">
        <v>5</v>
      </c>
      <c r="G61" s="35">
        <v>1.5</v>
      </c>
      <c r="H61" s="114">
        <f t="shared" si="16"/>
        <v>45</v>
      </c>
      <c r="I61" s="80">
        <f>SUM(J61:L61)</f>
        <v>4</v>
      </c>
      <c r="J61" s="78"/>
      <c r="K61" s="78"/>
      <c r="L61" s="81">
        <v>4</v>
      </c>
      <c r="M61" s="115">
        <f t="shared" si="13"/>
        <v>41</v>
      </c>
      <c r="N61" s="83"/>
      <c r="O61" s="975"/>
      <c r="P61" s="976"/>
      <c r="Q61" s="83"/>
      <c r="R61" s="975"/>
      <c r="S61" s="976"/>
      <c r="T61" s="83" t="s">
        <v>115</v>
      </c>
      <c r="U61" s="975"/>
      <c r="V61" s="976"/>
      <c r="W61" s="83"/>
      <c r="X61" s="975"/>
      <c r="Y61" s="976"/>
      <c r="Z61" s="996"/>
      <c r="AA61" s="997"/>
      <c r="AB61" s="997"/>
      <c r="AC61" s="557"/>
      <c r="AD61" s="557"/>
      <c r="AE61" s="147"/>
      <c r="AF61" s="147"/>
      <c r="AG61" s="147"/>
      <c r="AH61" s="147"/>
      <c r="AI61" s="147"/>
      <c r="AJ61" s="147"/>
      <c r="AK61" s="147">
        <v>4</v>
      </c>
      <c r="AL61" s="147"/>
      <c r="AM61" s="147"/>
      <c r="AN61" s="147"/>
      <c r="AO61" s="147"/>
      <c r="AP61" s="147"/>
      <c r="AQ61" s="147"/>
      <c r="AR61" s="147"/>
    </row>
    <row r="62" spans="1:44" s="102" customFormat="1" ht="18.75">
      <c r="A62" s="131" t="s">
        <v>177</v>
      </c>
      <c r="B62" s="132" t="s">
        <v>44</v>
      </c>
      <c r="C62" s="123"/>
      <c r="D62" s="92"/>
      <c r="E62" s="92"/>
      <c r="F62" s="93"/>
      <c r="G62" s="36">
        <v>6</v>
      </c>
      <c r="H62" s="36">
        <f aca="true" t="shared" si="17" ref="H62:M62">H63+H64</f>
        <v>180</v>
      </c>
      <c r="I62" s="36">
        <f t="shared" si="17"/>
        <v>12</v>
      </c>
      <c r="J62" s="36">
        <f t="shared" si="17"/>
        <v>8</v>
      </c>
      <c r="K62" s="36"/>
      <c r="L62" s="36">
        <f t="shared" si="17"/>
        <v>4</v>
      </c>
      <c r="M62" s="36">
        <f t="shared" si="17"/>
        <v>168</v>
      </c>
      <c r="N62" s="37"/>
      <c r="O62" s="975"/>
      <c r="P62" s="976"/>
      <c r="Q62" s="37"/>
      <c r="R62" s="975"/>
      <c r="S62" s="976"/>
      <c r="T62" s="37"/>
      <c r="U62" s="975"/>
      <c r="V62" s="976"/>
      <c r="W62" s="37"/>
      <c r="X62" s="975"/>
      <c r="Y62" s="976"/>
      <c r="Z62" s="996"/>
      <c r="AA62" s="997"/>
      <c r="AB62" s="997"/>
      <c r="AC62" s="112"/>
      <c r="AD62" s="112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</row>
    <row r="63" spans="1:44" s="107" customFormat="1" ht="18.75">
      <c r="A63" s="127" t="s">
        <v>178</v>
      </c>
      <c r="B63" s="128" t="s">
        <v>44</v>
      </c>
      <c r="C63" s="129">
        <v>6</v>
      </c>
      <c r="D63" s="88"/>
      <c r="E63" s="88"/>
      <c r="F63" s="89"/>
      <c r="G63" s="130">
        <v>5</v>
      </c>
      <c r="H63" s="114">
        <f t="shared" si="16"/>
        <v>150</v>
      </c>
      <c r="I63" s="80">
        <f>SUM(J63:L63)</f>
        <v>8</v>
      </c>
      <c r="J63" s="78">
        <v>8</v>
      </c>
      <c r="K63" s="78"/>
      <c r="L63" s="81"/>
      <c r="M63" s="115">
        <f t="shared" si="13"/>
        <v>142</v>
      </c>
      <c r="N63" s="83"/>
      <c r="O63" s="975"/>
      <c r="P63" s="976"/>
      <c r="Q63" s="83"/>
      <c r="R63" s="975"/>
      <c r="S63" s="976"/>
      <c r="T63" s="83"/>
      <c r="U63" s="984" t="s">
        <v>207</v>
      </c>
      <c r="V63" s="976"/>
      <c r="W63" s="133"/>
      <c r="X63" s="975"/>
      <c r="Y63" s="976"/>
      <c r="Z63" s="996"/>
      <c r="AA63" s="997"/>
      <c r="AB63" s="997"/>
      <c r="AC63" s="557"/>
      <c r="AD63" s="557"/>
      <c r="AE63" s="147"/>
      <c r="AF63" s="147"/>
      <c r="AG63" s="147"/>
      <c r="AH63" s="147"/>
      <c r="AI63" s="147"/>
      <c r="AJ63" s="147"/>
      <c r="AK63" s="147"/>
      <c r="AL63" s="147"/>
      <c r="AM63" s="147">
        <v>8</v>
      </c>
      <c r="AN63" s="147"/>
      <c r="AO63" s="147"/>
      <c r="AP63" s="147"/>
      <c r="AQ63" s="147"/>
      <c r="AR63" s="147"/>
    </row>
    <row r="64" spans="1:44" s="107" customFormat="1" ht="18.75">
      <c r="A64" s="127" t="s">
        <v>179</v>
      </c>
      <c r="B64" s="128" t="s">
        <v>75</v>
      </c>
      <c r="C64" s="129"/>
      <c r="D64" s="88"/>
      <c r="E64" s="77"/>
      <c r="F64" s="78">
        <v>10</v>
      </c>
      <c r="G64" s="130">
        <v>1</v>
      </c>
      <c r="H64" s="114">
        <f t="shared" si="16"/>
        <v>30</v>
      </c>
      <c r="I64" s="80">
        <f>SUM(J64:L64)</f>
        <v>4</v>
      </c>
      <c r="J64" s="78"/>
      <c r="K64" s="78"/>
      <c r="L64" s="81">
        <v>4</v>
      </c>
      <c r="M64" s="115">
        <f t="shared" si="13"/>
        <v>26</v>
      </c>
      <c r="N64" s="83"/>
      <c r="O64" s="975"/>
      <c r="P64" s="976"/>
      <c r="Q64" s="83"/>
      <c r="R64" s="975"/>
      <c r="S64" s="976"/>
      <c r="T64" s="83"/>
      <c r="U64" s="975"/>
      <c r="V64" s="976"/>
      <c r="W64" s="83" t="s">
        <v>115</v>
      </c>
      <c r="X64" s="975"/>
      <c r="Y64" s="976"/>
      <c r="Z64" s="996"/>
      <c r="AA64" s="997"/>
      <c r="AB64" s="997"/>
      <c r="AC64" s="557"/>
      <c r="AD64" s="557"/>
      <c r="AE64" s="147"/>
      <c r="AF64" s="147"/>
      <c r="AG64" s="147"/>
      <c r="AH64" s="147"/>
      <c r="AI64" s="147"/>
      <c r="AJ64" s="147"/>
      <c r="AK64" s="147"/>
      <c r="AL64" s="147"/>
      <c r="AM64" s="147"/>
      <c r="AN64" s="147"/>
      <c r="AO64" s="147">
        <v>4</v>
      </c>
      <c r="AP64" s="147"/>
      <c r="AQ64" s="147"/>
      <c r="AR64" s="147"/>
    </row>
    <row r="65" spans="1:44" s="102" customFormat="1" ht="18.75">
      <c r="A65" s="134" t="s">
        <v>180</v>
      </c>
      <c r="B65" s="135" t="s">
        <v>54</v>
      </c>
      <c r="C65" s="136">
        <v>8</v>
      </c>
      <c r="D65" s="136"/>
      <c r="E65" s="136"/>
      <c r="F65" s="137"/>
      <c r="G65" s="138">
        <v>3</v>
      </c>
      <c r="H65" s="119">
        <f t="shared" si="16"/>
        <v>90</v>
      </c>
      <c r="I65" s="255">
        <v>6</v>
      </c>
      <c r="J65" s="262" t="s">
        <v>115</v>
      </c>
      <c r="K65" s="93"/>
      <c r="L65" s="262" t="s">
        <v>217</v>
      </c>
      <c r="M65" s="121">
        <f t="shared" si="13"/>
        <v>84</v>
      </c>
      <c r="N65" s="37"/>
      <c r="O65" s="975"/>
      <c r="P65" s="976"/>
      <c r="Q65" s="37"/>
      <c r="R65" s="975"/>
      <c r="S65" s="976"/>
      <c r="T65" s="37"/>
      <c r="U65" s="975"/>
      <c r="V65" s="976"/>
      <c r="W65" s="37"/>
      <c r="X65" s="996" t="s">
        <v>209</v>
      </c>
      <c r="Y65" s="998"/>
      <c r="Z65" s="996"/>
      <c r="AA65" s="997"/>
      <c r="AB65" s="997"/>
      <c r="AC65" s="112"/>
      <c r="AD65" s="112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>
        <v>4</v>
      </c>
      <c r="AR65" s="113">
        <v>2</v>
      </c>
    </row>
    <row r="66" spans="1:44" s="52" customFormat="1" ht="31.5">
      <c r="A66" s="139" t="s">
        <v>181</v>
      </c>
      <c r="B66" s="280" t="s">
        <v>153</v>
      </c>
      <c r="C66" s="281"/>
      <c r="D66" s="282"/>
      <c r="E66" s="89"/>
      <c r="F66" s="89"/>
      <c r="G66" s="122">
        <f>G67+G68</f>
        <v>4</v>
      </c>
      <c r="H66" s="122">
        <f>H67+H68</f>
        <v>120</v>
      </c>
      <c r="I66" s="80"/>
      <c r="J66" s="89"/>
      <c r="K66" s="89"/>
      <c r="L66" s="90"/>
      <c r="M66" s="115"/>
      <c r="N66" s="83"/>
      <c r="O66" s="975"/>
      <c r="P66" s="976"/>
      <c r="Q66" s="83"/>
      <c r="R66" s="975"/>
      <c r="S66" s="976"/>
      <c r="T66" s="83"/>
      <c r="U66" s="975"/>
      <c r="V66" s="976"/>
      <c r="W66" s="83"/>
      <c r="X66" s="975"/>
      <c r="Y66" s="976"/>
      <c r="Z66" s="996"/>
      <c r="AA66" s="997"/>
      <c r="AB66" s="997"/>
      <c r="AC66" s="544"/>
      <c r="AD66" s="544"/>
      <c r="AE66" s="545"/>
      <c r="AF66" s="545"/>
      <c r="AG66" s="545"/>
      <c r="AH66" s="545"/>
      <c r="AI66" s="545"/>
      <c r="AJ66" s="545"/>
      <c r="AK66" s="545"/>
      <c r="AL66" s="545"/>
      <c r="AM66" s="545"/>
      <c r="AN66" s="545"/>
      <c r="AO66" s="545"/>
      <c r="AP66" s="545"/>
      <c r="AQ66" s="545"/>
      <c r="AR66" s="545"/>
    </row>
    <row r="67" spans="1:44" s="52" customFormat="1" ht="18.75">
      <c r="A67" s="140" t="s">
        <v>182</v>
      </c>
      <c r="B67" s="283" t="s">
        <v>154</v>
      </c>
      <c r="C67" s="284">
        <v>8</v>
      </c>
      <c r="D67" s="285"/>
      <c r="E67" s="142"/>
      <c r="F67" s="142"/>
      <c r="G67" s="130">
        <v>2</v>
      </c>
      <c r="H67" s="114">
        <f>G67*30</f>
        <v>60</v>
      </c>
      <c r="I67" s="80">
        <f>SUM(J67:L67)</f>
        <v>4</v>
      </c>
      <c r="J67" s="89">
        <v>4</v>
      </c>
      <c r="K67" s="89"/>
      <c r="L67" s="90"/>
      <c r="M67" s="115">
        <f>H67-I67</f>
        <v>56</v>
      </c>
      <c r="N67" s="83"/>
      <c r="O67" s="975"/>
      <c r="P67" s="976"/>
      <c r="Q67" s="83"/>
      <c r="R67" s="975"/>
      <c r="S67" s="976"/>
      <c r="T67" s="83"/>
      <c r="U67" s="975"/>
      <c r="V67" s="976"/>
      <c r="W67" s="83"/>
      <c r="X67" s="984" t="s">
        <v>115</v>
      </c>
      <c r="Y67" s="976"/>
      <c r="Z67" s="996"/>
      <c r="AA67" s="997"/>
      <c r="AB67" s="997"/>
      <c r="AC67" s="544"/>
      <c r="AD67" s="544"/>
      <c r="AE67" s="545"/>
      <c r="AF67" s="545"/>
      <c r="AG67" s="545"/>
      <c r="AH67" s="545"/>
      <c r="AI67" s="545"/>
      <c r="AJ67" s="545"/>
      <c r="AK67" s="545"/>
      <c r="AL67" s="545"/>
      <c r="AM67" s="545"/>
      <c r="AN67" s="545"/>
      <c r="AO67" s="545"/>
      <c r="AP67" s="545"/>
      <c r="AQ67" s="545">
        <v>4</v>
      </c>
      <c r="AR67" s="545"/>
    </row>
    <row r="68" spans="1:44" s="52" customFormat="1" ht="19.5" thickBot="1">
      <c r="A68" s="140" t="s">
        <v>183</v>
      </c>
      <c r="B68" s="283" t="s">
        <v>95</v>
      </c>
      <c r="C68" s="284"/>
      <c r="D68" s="332">
        <v>2</v>
      </c>
      <c r="E68" s="117"/>
      <c r="F68" s="117"/>
      <c r="G68" s="36">
        <v>2</v>
      </c>
      <c r="H68" s="119">
        <f>G68*30</f>
        <v>60</v>
      </c>
      <c r="I68" s="94">
        <f>SUM(J68:L68)</f>
        <v>4</v>
      </c>
      <c r="J68" s="71">
        <v>4</v>
      </c>
      <c r="K68" s="71"/>
      <c r="L68" s="120"/>
      <c r="M68" s="121">
        <f>H68-I68</f>
        <v>56</v>
      </c>
      <c r="N68" s="37"/>
      <c r="O68" s="975" t="s">
        <v>115</v>
      </c>
      <c r="P68" s="976"/>
      <c r="Q68" s="37"/>
      <c r="R68" s="975"/>
      <c r="S68" s="976"/>
      <c r="T68" s="108"/>
      <c r="U68" s="975"/>
      <c r="V68" s="976"/>
      <c r="W68" s="108"/>
      <c r="X68" s="982"/>
      <c r="Y68" s="983"/>
      <c r="Z68" s="996"/>
      <c r="AA68" s="997"/>
      <c r="AB68" s="997"/>
      <c r="AC68" s="544"/>
      <c r="AD68" s="544"/>
      <c r="AE68" s="545">
        <v>4</v>
      </c>
      <c r="AF68" s="545"/>
      <c r="AG68" s="545"/>
      <c r="AH68" s="545"/>
      <c r="AI68" s="545"/>
      <c r="AJ68" s="545"/>
      <c r="AK68" s="545"/>
      <c r="AL68" s="545"/>
      <c r="AM68" s="545"/>
      <c r="AN68" s="545"/>
      <c r="AO68" s="545"/>
      <c r="AP68" s="545"/>
      <c r="AQ68" s="545"/>
      <c r="AR68" s="545"/>
    </row>
    <row r="69" spans="1:44" s="107" customFormat="1" ht="19.5" thickBot="1">
      <c r="A69" s="1064" t="s">
        <v>31</v>
      </c>
      <c r="B69" s="1065"/>
      <c r="C69" s="143"/>
      <c r="D69" s="99"/>
      <c r="E69" s="99"/>
      <c r="F69" s="99"/>
      <c r="G69" s="100">
        <f>G38+G39+G67+G41+G42+G43+G44+G46+G47+G48+G49+G50+G51+G52+G53+G54+G55+G56+G57+G59+G60+G61+G63+G64+G65+G68</f>
        <v>93.5</v>
      </c>
      <c r="H69" s="100">
        <f aca="true" t="shared" si="18" ref="H69:M69">H38+H39+H67+H41+H42+H43+H44+H46+H47+H48+H49+H50+H51+H52+H53+H54+H55+H56+H57+H59+H60+H61+H63+H64+H65+H68</f>
        <v>2805</v>
      </c>
      <c r="I69" s="100">
        <f>I38+I39+I67+I41+I42+I43+I44+I46+I47+I48+I49+I50+I51+I52+I53+I54+I55+I56+I57+I59+I60+I61+I63+I64+I65+I68</f>
        <v>152</v>
      </c>
      <c r="J69" s="100">
        <f>SUM(I37,I40,I43,I44,I45,I48,I49,I50:I50,I51,I52,I53,I54,I55,I56,I57,I58,I62,I65,I67)</f>
        <v>148</v>
      </c>
      <c r="K69" s="100">
        <f t="shared" si="18"/>
        <v>0</v>
      </c>
      <c r="L69" s="100">
        <f>SUM(L37,L40,2,4,L45,2,4,14,L58,L62,2)</f>
        <v>58</v>
      </c>
      <c r="M69" s="100">
        <f t="shared" si="18"/>
        <v>2653</v>
      </c>
      <c r="N69" s="100">
        <f>N38+N39+N67+N41+N42+N43+N44+N46+N47+N48+N49+N50+N51+N52+N53+N54+N55+N56+N57+N59+N60+N61+N63+N64+N65+N68</f>
        <v>0</v>
      </c>
      <c r="O69" s="992" t="s">
        <v>115</v>
      </c>
      <c r="P69" s="993"/>
      <c r="Q69" s="144" t="s">
        <v>116</v>
      </c>
      <c r="R69" s="992" t="s">
        <v>224</v>
      </c>
      <c r="S69" s="993"/>
      <c r="T69" s="144" t="s">
        <v>225</v>
      </c>
      <c r="U69" s="992" t="s">
        <v>226</v>
      </c>
      <c r="V69" s="993"/>
      <c r="W69" s="144" t="s">
        <v>227</v>
      </c>
      <c r="X69" s="992" t="s">
        <v>228</v>
      </c>
      <c r="Y69" s="993"/>
      <c r="Z69" s="992"/>
      <c r="AA69" s="1160"/>
      <c r="AB69" s="1160"/>
      <c r="AC69" s="557">
        <f aca="true" t="shared" si="19" ref="AC69:AR69">SUM(AC37:AC68)</f>
        <v>0</v>
      </c>
      <c r="AD69" s="557">
        <f t="shared" si="19"/>
        <v>0</v>
      </c>
      <c r="AE69" s="557">
        <f t="shared" si="19"/>
        <v>4</v>
      </c>
      <c r="AF69" s="557">
        <f t="shared" si="19"/>
        <v>0</v>
      </c>
      <c r="AG69" s="557">
        <f t="shared" si="19"/>
        <v>12</v>
      </c>
      <c r="AH69" s="557">
        <f t="shared" si="19"/>
        <v>0</v>
      </c>
      <c r="AI69" s="557">
        <f t="shared" si="19"/>
        <v>16</v>
      </c>
      <c r="AJ69" s="557">
        <f t="shared" si="19"/>
        <v>8</v>
      </c>
      <c r="AK69" s="557">
        <f t="shared" si="19"/>
        <v>24</v>
      </c>
      <c r="AL69" s="557">
        <f t="shared" si="19"/>
        <v>6</v>
      </c>
      <c r="AM69" s="557">
        <f t="shared" si="19"/>
        <v>36</v>
      </c>
      <c r="AN69" s="557">
        <f t="shared" si="19"/>
        <v>10</v>
      </c>
      <c r="AO69" s="557">
        <f t="shared" si="19"/>
        <v>16</v>
      </c>
      <c r="AP69" s="557">
        <f t="shared" si="19"/>
        <v>6</v>
      </c>
      <c r="AQ69" s="557">
        <f t="shared" si="19"/>
        <v>12</v>
      </c>
      <c r="AR69" s="557">
        <f t="shared" si="19"/>
        <v>2</v>
      </c>
    </row>
    <row r="70" spans="1:44" s="107" customFormat="1" ht="18.75">
      <c r="A70" s="1073" t="s">
        <v>148</v>
      </c>
      <c r="B70" s="1212"/>
      <c r="C70" s="1212"/>
      <c r="D70" s="1212"/>
      <c r="E70" s="1212"/>
      <c r="F70" s="1212"/>
      <c r="G70" s="1212"/>
      <c r="H70" s="1212"/>
      <c r="I70" s="1212"/>
      <c r="J70" s="1212"/>
      <c r="K70" s="1212"/>
      <c r="L70" s="1212"/>
      <c r="M70" s="1212"/>
      <c r="N70" s="1212"/>
      <c r="O70" s="1212"/>
      <c r="P70" s="1212"/>
      <c r="Q70" s="1212"/>
      <c r="R70" s="1212"/>
      <c r="S70" s="1212"/>
      <c r="T70" s="1212"/>
      <c r="U70" s="1212"/>
      <c r="V70" s="1212"/>
      <c r="W70" s="1212"/>
      <c r="X70" s="1212"/>
      <c r="Y70" s="1212"/>
      <c r="Z70" s="1212"/>
      <c r="AA70" s="1212"/>
      <c r="AB70" s="1212"/>
      <c r="AC70" s="557"/>
      <c r="AD70" s="55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</row>
    <row r="71" spans="1:44" s="107" customFormat="1" ht="19.5" thickBot="1">
      <c r="A71" s="145"/>
      <c r="B71" s="1078" t="s">
        <v>149</v>
      </c>
      <c r="C71" s="1079"/>
      <c r="D71" s="1079"/>
      <c r="E71" s="1079"/>
      <c r="F71" s="1079"/>
      <c r="G71" s="1079"/>
      <c r="H71" s="1079"/>
      <c r="I71" s="1079"/>
      <c r="J71" s="1079"/>
      <c r="K71" s="1079"/>
      <c r="L71" s="1079"/>
      <c r="M71" s="1079"/>
      <c r="N71" s="1078"/>
      <c r="O71" s="1078"/>
      <c r="P71" s="1078"/>
      <c r="Q71" s="1078"/>
      <c r="R71" s="1078"/>
      <c r="S71" s="1078"/>
      <c r="T71" s="1078"/>
      <c r="U71" s="1078"/>
      <c r="V71" s="1078"/>
      <c r="W71" s="1078"/>
      <c r="X71" s="1078"/>
      <c r="Y71" s="1078"/>
      <c r="Z71" s="1078"/>
      <c r="AA71" s="1080"/>
      <c r="AB71" s="106"/>
      <c r="AC71" s="557"/>
      <c r="AD71" s="557"/>
      <c r="AE71" s="147"/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</row>
    <row r="72" spans="1:45" s="147" customFormat="1" ht="18.75">
      <c r="A72" s="127" t="s">
        <v>184</v>
      </c>
      <c r="B72" s="148" t="s">
        <v>248</v>
      </c>
      <c r="C72" s="88"/>
      <c r="D72" s="89">
        <v>8</v>
      </c>
      <c r="E72" s="89"/>
      <c r="F72" s="89"/>
      <c r="G72" s="130">
        <v>3</v>
      </c>
      <c r="H72" s="146">
        <f aca="true" t="shared" si="20" ref="H72:H87">G72*30</f>
        <v>90</v>
      </c>
      <c r="I72" s="80">
        <f aca="true" t="shared" si="21" ref="I72:I87">SUM(J72:L72)</f>
        <v>4</v>
      </c>
      <c r="J72" s="89">
        <v>4</v>
      </c>
      <c r="K72" s="89"/>
      <c r="L72" s="90"/>
      <c r="M72" s="82">
        <f aca="true" t="shared" si="22" ref="M72:M87">H72-I72</f>
        <v>86</v>
      </c>
      <c r="N72" s="83"/>
      <c r="O72" s="975"/>
      <c r="P72" s="976"/>
      <c r="Q72" s="83"/>
      <c r="R72" s="975"/>
      <c r="S72" s="976"/>
      <c r="T72" s="83"/>
      <c r="U72" s="975"/>
      <c r="V72" s="976"/>
      <c r="W72" s="83"/>
      <c r="X72" s="984" t="s">
        <v>115</v>
      </c>
      <c r="Y72" s="976"/>
      <c r="Z72" s="984"/>
      <c r="AA72" s="985"/>
      <c r="AB72" s="985"/>
      <c r="AC72" s="557"/>
      <c r="AD72" s="557"/>
      <c r="AS72" s="562"/>
    </row>
    <row r="73" spans="1:30" s="107" customFormat="1" ht="18.75">
      <c r="A73" s="127"/>
      <c r="B73" s="148"/>
      <c r="C73" s="149"/>
      <c r="D73" s="105"/>
      <c r="E73" s="105"/>
      <c r="F73" s="105"/>
      <c r="G73" s="130"/>
      <c r="H73" s="146"/>
      <c r="I73" s="80"/>
      <c r="J73" s="104"/>
      <c r="K73" s="104"/>
      <c r="L73" s="150"/>
      <c r="M73" s="82"/>
      <c r="N73" s="127"/>
      <c r="O73" s="975"/>
      <c r="P73" s="976"/>
      <c r="Q73" s="127"/>
      <c r="R73" s="975"/>
      <c r="S73" s="976"/>
      <c r="T73" s="127"/>
      <c r="U73" s="975"/>
      <c r="V73" s="976"/>
      <c r="W73" s="127"/>
      <c r="X73" s="984"/>
      <c r="Y73" s="976"/>
      <c r="Z73" s="984"/>
      <c r="AA73" s="985"/>
      <c r="AB73" s="976"/>
      <c r="AC73" s="106"/>
      <c r="AD73" s="106"/>
    </row>
    <row r="74" spans="1:30" s="107" customFormat="1" ht="18.75">
      <c r="A74" s="127" t="s">
        <v>185</v>
      </c>
      <c r="B74" s="148" t="s">
        <v>78</v>
      </c>
      <c r="C74" s="149"/>
      <c r="D74" s="105">
        <v>5</v>
      </c>
      <c r="E74" s="105"/>
      <c r="F74" s="105"/>
      <c r="G74" s="130">
        <v>3</v>
      </c>
      <c r="H74" s="146">
        <f t="shared" si="20"/>
        <v>90</v>
      </c>
      <c r="I74" s="255">
        <v>6</v>
      </c>
      <c r="J74" s="262" t="s">
        <v>115</v>
      </c>
      <c r="K74" s="93"/>
      <c r="L74" s="262" t="s">
        <v>217</v>
      </c>
      <c r="M74" s="82">
        <f t="shared" si="22"/>
        <v>84</v>
      </c>
      <c r="N74" s="127"/>
      <c r="O74" s="975"/>
      <c r="P74" s="976"/>
      <c r="Q74" s="127"/>
      <c r="R74" s="975"/>
      <c r="S74" s="976"/>
      <c r="T74" s="83" t="s">
        <v>209</v>
      </c>
      <c r="U74" s="975"/>
      <c r="V74" s="976"/>
      <c r="W74" s="127"/>
      <c r="X74" s="975"/>
      <c r="Y74" s="976"/>
      <c r="Z74" s="984"/>
      <c r="AA74" s="985"/>
      <c r="AB74" s="976"/>
      <c r="AC74" s="106"/>
      <c r="AD74" s="106"/>
    </row>
    <row r="75" spans="1:30" s="107" customFormat="1" ht="31.5">
      <c r="A75" s="127" t="s">
        <v>186</v>
      </c>
      <c r="B75" s="148" t="s">
        <v>246</v>
      </c>
      <c r="C75" s="149"/>
      <c r="D75" s="105">
        <v>7</v>
      </c>
      <c r="E75" s="105"/>
      <c r="F75" s="105"/>
      <c r="G75" s="130">
        <v>3</v>
      </c>
      <c r="H75" s="146">
        <f t="shared" si="20"/>
        <v>90</v>
      </c>
      <c r="I75" s="80">
        <f t="shared" si="21"/>
        <v>4</v>
      </c>
      <c r="J75" s="104">
        <v>4</v>
      </c>
      <c r="K75" s="104"/>
      <c r="L75" s="150"/>
      <c r="M75" s="82">
        <f t="shared" si="22"/>
        <v>86</v>
      </c>
      <c r="N75" s="127"/>
      <c r="O75" s="975"/>
      <c r="P75" s="976"/>
      <c r="Q75" s="127"/>
      <c r="R75" s="975"/>
      <c r="S75" s="976"/>
      <c r="T75" s="83"/>
      <c r="U75" s="975"/>
      <c r="V75" s="976"/>
      <c r="W75" s="127" t="s">
        <v>115</v>
      </c>
      <c r="X75" s="975"/>
      <c r="Y75" s="976"/>
      <c r="Z75" s="984"/>
      <c r="AA75" s="985"/>
      <c r="AB75" s="976"/>
      <c r="AC75" s="106"/>
      <c r="AD75" s="106"/>
    </row>
    <row r="76" spans="1:30" s="107" customFormat="1" ht="18.75">
      <c r="A76" s="127" t="s">
        <v>187</v>
      </c>
      <c r="B76" s="148" t="s">
        <v>87</v>
      </c>
      <c r="C76" s="149"/>
      <c r="D76" s="105">
        <v>8</v>
      </c>
      <c r="E76" s="105"/>
      <c r="F76" s="105"/>
      <c r="G76" s="130">
        <v>2</v>
      </c>
      <c r="H76" s="146">
        <f t="shared" si="20"/>
        <v>60</v>
      </c>
      <c r="I76" s="80">
        <f t="shared" si="21"/>
        <v>4</v>
      </c>
      <c r="J76" s="104">
        <v>4</v>
      </c>
      <c r="K76" s="104"/>
      <c r="L76" s="150"/>
      <c r="M76" s="82">
        <f t="shared" si="22"/>
        <v>56</v>
      </c>
      <c r="N76" s="127"/>
      <c r="O76" s="975"/>
      <c r="P76" s="976"/>
      <c r="Q76" s="127"/>
      <c r="R76" s="975"/>
      <c r="S76" s="976"/>
      <c r="T76" s="83"/>
      <c r="U76" s="975"/>
      <c r="V76" s="976"/>
      <c r="W76" s="127"/>
      <c r="X76" s="984" t="s">
        <v>115</v>
      </c>
      <c r="Y76" s="976"/>
      <c r="Z76" s="984"/>
      <c r="AA76" s="985"/>
      <c r="AB76" s="976"/>
      <c r="AC76" s="106"/>
      <c r="AD76" s="106"/>
    </row>
    <row r="77" spans="1:30" s="107" customFormat="1" ht="18.75">
      <c r="A77" s="127" t="s">
        <v>188</v>
      </c>
      <c r="B77" s="151" t="s">
        <v>91</v>
      </c>
      <c r="C77" s="149"/>
      <c r="D77" s="105">
        <v>7</v>
      </c>
      <c r="E77" s="105"/>
      <c r="F77" s="105"/>
      <c r="G77" s="130">
        <v>3</v>
      </c>
      <c r="H77" s="146">
        <f t="shared" si="20"/>
        <v>90</v>
      </c>
      <c r="I77" s="80">
        <f t="shared" si="21"/>
        <v>4</v>
      </c>
      <c r="J77" s="104">
        <v>4</v>
      </c>
      <c r="K77" s="104"/>
      <c r="L77" s="150"/>
      <c r="M77" s="82">
        <f t="shared" si="22"/>
        <v>86</v>
      </c>
      <c r="N77" s="127"/>
      <c r="O77" s="975"/>
      <c r="P77" s="976"/>
      <c r="Q77" s="127"/>
      <c r="R77" s="975"/>
      <c r="S77" s="976"/>
      <c r="T77" s="83"/>
      <c r="U77" s="975"/>
      <c r="V77" s="976"/>
      <c r="W77" s="127" t="s">
        <v>115</v>
      </c>
      <c r="X77" s="975"/>
      <c r="Y77" s="976"/>
      <c r="Z77" s="984"/>
      <c r="AA77" s="985"/>
      <c r="AB77" s="976"/>
      <c r="AC77" s="106"/>
      <c r="AD77" s="106"/>
    </row>
    <row r="78" spans="1:30" s="107" customFormat="1" ht="18.75">
      <c r="A78" s="127" t="s">
        <v>189</v>
      </c>
      <c r="B78" s="87" t="s">
        <v>60</v>
      </c>
      <c r="C78" s="103"/>
      <c r="D78" s="89">
        <v>5</v>
      </c>
      <c r="E78" s="89"/>
      <c r="F78" s="104"/>
      <c r="G78" s="130">
        <v>3</v>
      </c>
      <c r="H78" s="146">
        <f t="shared" si="20"/>
        <v>90</v>
      </c>
      <c r="I78" s="80">
        <f t="shared" si="21"/>
        <v>4</v>
      </c>
      <c r="J78" s="104">
        <v>4</v>
      </c>
      <c r="K78" s="104"/>
      <c r="L78" s="150"/>
      <c r="M78" s="82">
        <f t="shared" si="22"/>
        <v>86</v>
      </c>
      <c r="N78" s="83"/>
      <c r="O78" s="975"/>
      <c r="P78" s="976"/>
      <c r="Q78" s="83"/>
      <c r="R78" s="975"/>
      <c r="S78" s="976"/>
      <c r="T78" s="83" t="s">
        <v>115</v>
      </c>
      <c r="U78" s="975"/>
      <c r="V78" s="976"/>
      <c r="W78" s="133"/>
      <c r="X78" s="975"/>
      <c r="Y78" s="976"/>
      <c r="Z78" s="984"/>
      <c r="AA78" s="985"/>
      <c r="AB78" s="976"/>
      <c r="AC78" s="106"/>
      <c r="AD78" s="106"/>
    </row>
    <row r="79" spans="1:30" s="52" customFormat="1" ht="18.75">
      <c r="A79" s="127" t="s">
        <v>190</v>
      </c>
      <c r="B79" s="87" t="s">
        <v>70</v>
      </c>
      <c r="C79" s="88"/>
      <c r="D79" s="89">
        <v>7</v>
      </c>
      <c r="E79" s="89"/>
      <c r="F79" s="89"/>
      <c r="G79" s="35">
        <v>3</v>
      </c>
      <c r="H79" s="146">
        <f t="shared" si="20"/>
        <v>90</v>
      </c>
      <c r="I79" s="80">
        <f t="shared" si="21"/>
        <v>4</v>
      </c>
      <c r="J79" s="104">
        <v>4</v>
      </c>
      <c r="K79" s="104"/>
      <c r="L79" s="150"/>
      <c r="M79" s="82">
        <f t="shared" si="22"/>
        <v>86</v>
      </c>
      <c r="N79" s="83"/>
      <c r="O79" s="975"/>
      <c r="P79" s="976"/>
      <c r="Q79" s="83"/>
      <c r="R79" s="975"/>
      <c r="S79" s="976"/>
      <c r="T79" s="83"/>
      <c r="U79" s="975"/>
      <c r="V79" s="976"/>
      <c r="W79" s="83" t="s">
        <v>115</v>
      </c>
      <c r="X79" s="975"/>
      <c r="Y79" s="976"/>
      <c r="Z79" s="984"/>
      <c r="AA79" s="985"/>
      <c r="AB79" s="976"/>
      <c r="AC79" s="51"/>
      <c r="AD79" s="51"/>
    </row>
    <row r="80" spans="1:30" s="52" customFormat="1" ht="18.75">
      <c r="A80" s="127" t="s">
        <v>191</v>
      </c>
      <c r="B80" s="152" t="s">
        <v>55</v>
      </c>
      <c r="C80" s="88"/>
      <c r="D80" s="89">
        <v>8</v>
      </c>
      <c r="E80" s="89"/>
      <c r="F80" s="89"/>
      <c r="G80" s="35">
        <v>2.5</v>
      </c>
      <c r="H80" s="146">
        <f t="shared" si="20"/>
        <v>75</v>
      </c>
      <c r="I80" s="80">
        <f t="shared" si="21"/>
        <v>6</v>
      </c>
      <c r="J80" s="104">
        <v>6</v>
      </c>
      <c r="K80" s="104"/>
      <c r="L80" s="150"/>
      <c r="M80" s="82">
        <f t="shared" si="22"/>
        <v>69</v>
      </c>
      <c r="N80" s="83"/>
      <c r="O80" s="975"/>
      <c r="P80" s="976"/>
      <c r="Q80" s="83"/>
      <c r="R80" s="975"/>
      <c r="S80" s="976"/>
      <c r="T80" s="83"/>
      <c r="U80" s="975"/>
      <c r="V80" s="976"/>
      <c r="W80" s="83"/>
      <c r="X80" s="984" t="s">
        <v>114</v>
      </c>
      <c r="Y80" s="976"/>
      <c r="Z80" s="984"/>
      <c r="AA80" s="985"/>
      <c r="AB80" s="976"/>
      <c r="AC80" s="51"/>
      <c r="AD80" s="51"/>
    </row>
    <row r="81" spans="1:30" s="52" customFormat="1" ht="18.75">
      <c r="A81" s="127" t="s">
        <v>192</v>
      </c>
      <c r="B81" s="87" t="s">
        <v>51</v>
      </c>
      <c r="C81" s="88">
        <v>8</v>
      </c>
      <c r="D81" s="89"/>
      <c r="E81" s="89"/>
      <c r="F81" s="89"/>
      <c r="G81" s="35">
        <v>3</v>
      </c>
      <c r="H81" s="146">
        <f t="shared" si="20"/>
        <v>90</v>
      </c>
      <c r="I81" s="255">
        <v>6</v>
      </c>
      <c r="J81" s="262" t="s">
        <v>115</v>
      </c>
      <c r="K81" s="93"/>
      <c r="L81" s="262" t="s">
        <v>217</v>
      </c>
      <c r="M81" s="82">
        <f t="shared" si="22"/>
        <v>84</v>
      </c>
      <c r="N81" s="83"/>
      <c r="O81" s="975"/>
      <c r="P81" s="976"/>
      <c r="Q81" s="83"/>
      <c r="R81" s="975"/>
      <c r="S81" s="976"/>
      <c r="T81" s="83"/>
      <c r="U81" s="975"/>
      <c r="V81" s="976"/>
      <c r="W81" s="83"/>
      <c r="X81" s="984" t="s">
        <v>209</v>
      </c>
      <c r="Y81" s="976"/>
      <c r="Z81" s="984"/>
      <c r="AA81" s="985"/>
      <c r="AB81" s="976"/>
      <c r="AC81" s="51"/>
      <c r="AD81" s="51"/>
    </row>
    <row r="82" spans="1:30" s="52" customFormat="1" ht="18.75">
      <c r="A82" s="127" t="s">
        <v>193</v>
      </c>
      <c r="B82" s="87" t="s">
        <v>79</v>
      </c>
      <c r="C82" s="88"/>
      <c r="D82" s="153">
        <v>5</v>
      </c>
      <c r="E82" s="153"/>
      <c r="F82" s="89"/>
      <c r="G82" s="154">
        <v>3</v>
      </c>
      <c r="H82" s="146">
        <f t="shared" si="20"/>
        <v>90</v>
      </c>
      <c r="I82" s="80">
        <v>4</v>
      </c>
      <c r="J82" s="142">
        <v>4</v>
      </c>
      <c r="K82" s="104"/>
      <c r="L82" s="150"/>
      <c r="M82" s="82">
        <f t="shared" si="22"/>
        <v>86</v>
      </c>
      <c r="N82" s="83"/>
      <c r="O82" s="975"/>
      <c r="P82" s="976"/>
      <c r="Q82" s="83"/>
      <c r="R82" s="975"/>
      <c r="S82" s="976"/>
      <c r="T82" s="83" t="s">
        <v>115</v>
      </c>
      <c r="U82" s="975"/>
      <c r="V82" s="976"/>
      <c r="W82" s="83"/>
      <c r="X82" s="975"/>
      <c r="Y82" s="976"/>
      <c r="Z82" s="984"/>
      <c r="AA82" s="985"/>
      <c r="AB82" s="976"/>
      <c r="AC82" s="51"/>
      <c r="AD82" s="51"/>
    </row>
    <row r="83" spans="1:33" s="52" customFormat="1" ht="31.5">
      <c r="A83" s="127" t="s">
        <v>194</v>
      </c>
      <c r="B83" s="152" t="s">
        <v>69</v>
      </c>
      <c r="C83" s="88"/>
      <c r="D83" s="89">
        <v>7</v>
      </c>
      <c r="E83" s="89"/>
      <c r="F83" s="89"/>
      <c r="G83" s="35">
        <v>3</v>
      </c>
      <c r="H83" s="146">
        <f t="shared" si="20"/>
        <v>90</v>
      </c>
      <c r="I83" s="80">
        <f t="shared" si="21"/>
        <v>4</v>
      </c>
      <c r="J83" s="104">
        <v>4</v>
      </c>
      <c r="K83" s="104"/>
      <c r="L83" s="150"/>
      <c r="M83" s="82">
        <f t="shared" si="22"/>
        <v>86</v>
      </c>
      <c r="N83" s="83"/>
      <c r="O83" s="975"/>
      <c r="P83" s="976"/>
      <c r="Q83" s="83"/>
      <c r="R83" s="975"/>
      <c r="S83" s="976"/>
      <c r="T83" s="83"/>
      <c r="U83" s="975"/>
      <c r="V83" s="976"/>
      <c r="W83" s="83" t="s">
        <v>115</v>
      </c>
      <c r="X83" s="975"/>
      <c r="Y83" s="976"/>
      <c r="Z83" s="984"/>
      <c r="AA83" s="985"/>
      <c r="AB83" s="976"/>
      <c r="AC83" s="51"/>
      <c r="AD83" s="51" t="s">
        <v>274</v>
      </c>
      <c r="AE83" s="51" t="s">
        <v>275</v>
      </c>
      <c r="AF83" s="52" t="s">
        <v>264</v>
      </c>
      <c r="AG83" s="52" t="s">
        <v>267</v>
      </c>
    </row>
    <row r="84" spans="1:34" s="52" customFormat="1" ht="18.75">
      <c r="A84" s="155" t="s">
        <v>195</v>
      </c>
      <c r="B84" s="156" t="s">
        <v>52</v>
      </c>
      <c r="C84" s="88"/>
      <c r="D84" s="89"/>
      <c r="E84" s="89"/>
      <c r="F84" s="89"/>
      <c r="G84" s="35">
        <f>G85+G86</f>
        <v>4</v>
      </c>
      <c r="H84" s="35">
        <f aca="true" t="shared" si="23" ref="H84:M84">H85+H86</f>
        <v>120</v>
      </c>
      <c r="I84" s="35">
        <f t="shared" si="23"/>
        <v>12</v>
      </c>
      <c r="J84" s="35">
        <f t="shared" si="23"/>
        <v>8</v>
      </c>
      <c r="K84" s="35"/>
      <c r="L84" s="35">
        <f t="shared" si="23"/>
        <v>4</v>
      </c>
      <c r="M84" s="35">
        <f t="shared" si="23"/>
        <v>108</v>
      </c>
      <c r="N84" s="83"/>
      <c r="O84" s="975"/>
      <c r="P84" s="976"/>
      <c r="Q84" s="83"/>
      <c r="R84" s="975"/>
      <c r="S84" s="976"/>
      <c r="T84" s="83"/>
      <c r="U84" s="975"/>
      <c r="V84" s="976"/>
      <c r="W84" s="83"/>
      <c r="X84" s="975"/>
      <c r="Y84" s="976"/>
      <c r="Z84" s="984"/>
      <c r="AA84" s="985"/>
      <c r="AB84" s="976"/>
      <c r="AC84" s="51"/>
      <c r="AD84" s="572">
        <v>6.5</v>
      </c>
      <c r="AE84" s="573">
        <v>15</v>
      </c>
      <c r="AF84" s="573"/>
      <c r="AG84" s="573"/>
      <c r="AH84" s="575">
        <f>SUM(AD84:AG84)</f>
        <v>21.5</v>
      </c>
    </row>
    <row r="85" spans="1:34" s="52" customFormat="1" ht="18.75">
      <c r="A85" s="127" t="s">
        <v>196</v>
      </c>
      <c r="B85" s="87" t="s">
        <v>52</v>
      </c>
      <c r="C85" s="157">
        <v>7</v>
      </c>
      <c r="D85" s="153"/>
      <c r="E85" s="153"/>
      <c r="F85" s="153"/>
      <c r="G85" s="35">
        <v>3</v>
      </c>
      <c r="H85" s="146">
        <f t="shared" si="20"/>
        <v>90</v>
      </c>
      <c r="I85" s="80">
        <f t="shared" si="21"/>
        <v>8</v>
      </c>
      <c r="J85" s="104">
        <v>8</v>
      </c>
      <c r="K85" s="104"/>
      <c r="L85" s="150"/>
      <c r="M85" s="82">
        <f t="shared" si="22"/>
        <v>82</v>
      </c>
      <c r="N85" s="83"/>
      <c r="O85" s="975"/>
      <c r="P85" s="976"/>
      <c r="Q85" s="83"/>
      <c r="R85" s="975"/>
      <c r="S85" s="976"/>
      <c r="T85" s="83"/>
      <c r="U85" s="975"/>
      <c r="V85" s="976"/>
      <c r="W85" s="83" t="s">
        <v>207</v>
      </c>
      <c r="X85" s="975"/>
      <c r="Y85" s="976"/>
      <c r="Z85" s="984"/>
      <c r="AA85" s="985"/>
      <c r="AB85" s="976"/>
      <c r="AC85" s="51"/>
      <c r="AD85" s="572">
        <v>30.5</v>
      </c>
      <c r="AE85" s="573">
        <v>12</v>
      </c>
      <c r="AF85" s="573"/>
      <c r="AG85" s="573"/>
      <c r="AH85" s="575">
        <f>SUM(AD85:AG85)</f>
        <v>42.5</v>
      </c>
    </row>
    <row r="86" spans="1:34" s="52" customFormat="1" ht="18.75">
      <c r="A86" s="127" t="s">
        <v>197</v>
      </c>
      <c r="B86" s="87" t="s">
        <v>68</v>
      </c>
      <c r="C86" s="157"/>
      <c r="D86" s="153"/>
      <c r="E86" s="153"/>
      <c r="F86" s="153">
        <v>8</v>
      </c>
      <c r="G86" s="35">
        <v>1</v>
      </c>
      <c r="H86" s="146">
        <f t="shared" si="20"/>
        <v>30</v>
      </c>
      <c r="I86" s="80">
        <f t="shared" si="21"/>
        <v>4</v>
      </c>
      <c r="J86" s="89"/>
      <c r="K86" s="89"/>
      <c r="L86" s="90">
        <v>4</v>
      </c>
      <c r="M86" s="82">
        <f t="shared" si="22"/>
        <v>26</v>
      </c>
      <c r="N86" s="83"/>
      <c r="O86" s="975"/>
      <c r="P86" s="976"/>
      <c r="Q86" s="83"/>
      <c r="R86" s="975"/>
      <c r="S86" s="976"/>
      <c r="T86" s="83"/>
      <c r="U86" s="975"/>
      <c r="V86" s="976"/>
      <c r="W86" s="83"/>
      <c r="X86" s="984" t="s">
        <v>115</v>
      </c>
      <c r="Y86" s="976"/>
      <c r="Z86" s="984"/>
      <c r="AA86" s="985"/>
      <c r="AB86" s="976"/>
      <c r="AC86" s="51"/>
      <c r="AD86" s="572">
        <v>1.5</v>
      </c>
      <c r="AE86" s="573">
        <v>17.5</v>
      </c>
      <c r="AF86" s="573">
        <v>40</v>
      </c>
      <c r="AG86" s="573">
        <v>17</v>
      </c>
      <c r="AH86" s="575">
        <f>SUM(AD86:AG86)</f>
        <v>76</v>
      </c>
    </row>
    <row r="87" spans="1:34" s="107" customFormat="1" ht="19.5" thickBot="1">
      <c r="A87" s="127" t="s">
        <v>198</v>
      </c>
      <c r="B87" s="158" t="s">
        <v>247</v>
      </c>
      <c r="C87" s="141"/>
      <c r="D87" s="142">
        <v>8</v>
      </c>
      <c r="E87" s="142"/>
      <c r="F87" s="142"/>
      <c r="G87" s="154">
        <v>3</v>
      </c>
      <c r="H87" s="146">
        <f t="shared" si="20"/>
        <v>90</v>
      </c>
      <c r="I87" s="80">
        <f t="shared" si="21"/>
        <v>4</v>
      </c>
      <c r="J87" s="142">
        <v>4</v>
      </c>
      <c r="K87" s="142"/>
      <c r="L87" s="159"/>
      <c r="M87" s="82">
        <f t="shared" si="22"/>
        <v>86</v>
      </c>
      <c r="N87" s="108"/>
      <c r="O87" s="975"/>
      <c r="P87" s="976"/>
      <c r="Q87" s="108"/>
      <c r="R87" s="975"/>
      <c r="S87" s="976"/>
      <c r="T87" s="108"/>
      <c r="U87" s="975"/>
      <c r="V87" s="976"/>
      <c r="W87" s="108"/>
      <c r="X87" s="982" t="s">
        <v>115</v>
      </c>
      <c r="Y87" s="983"/>
      <c r="Z87" s="984"/>
      <c r="AA87" s="985"/>
      <c r="AB87" s="976"/>
      <c r="AC87" s="106"/>
      <c r="AD87" s="567"/>
      <c r="AE87" s="574"/>
      <c r="AF87" s="574">
        <v>9</v>
      </c>
      <c r="AG87" s="574">
        <v>31.5</v>
      </c>
      <c r="AH87" s="575">
        <f>SUM(AD87:AG87)</f>
        <v>40.5</v>
      </c>
    </row>
    <row r="88" spans="1:34" s="52" customFormat="1" ht="19.5" thickBot="1">
      <c r="A88" s="1043" t="s">
        <v>31</v>
      </c>
      <c r="B88" s="1044"/>
      <c r="C88" s="97"/>
      <c r="D88" s="160"/>
      <c r="E88" s="161"/>
      <c r="F88" s="162"/>
      <c r="G88" s="163">
        <f>SUM(G72:G87)-G84</f>
        <v>38.5</v>
      </c>
      <c r="H88" s="163">
        <f aca="true" t="shared" si="24" ref="H88:M88">SUM(H72:H87)-H84</f>
        <v>1155</v>
      </c>
      <c r="I88" s="163">
        <f t="shared" si="24"/>
        <v>66</v>
      </c>
      <c r="J88" s="163">
        <f t="shared" si="24"/>
        <v>50</v>
      </c>
      <c r="K88" s="163">
        <f t="shared" si="24"/>
        <v>0</v>
      </c>
      <c r="L88" s="163">
        <f t="shared" si="24"/>
        <v>4</v>
      </c>
      <c r="M88" s="163">
        <f t="shared" si="24"/>
        <v>1089</v>
      </c>
      <c r="N88" s="164">
        <f>SUM(N72:N87)</f>
        <v>0</v>
      </c>
      <c r="O88" s="977">
        <f>SUM(P72:P87)</f>
        <v>0</v>
      </c>
      <c r="P88" s="978"/>
      <c r="Q88" s="164">
        <f>SUM(Q72:Q87)</f>
        <v>0</v>
      </c>
      <c r="R88" s="977">
        <f>SUM(S72:S87)</f>
        <v>0</v>
      </c>
      <c r="S88" s="978"/>
      <c r="T88" s="164" t="s">
        <v>219</v>
      </c>
      <c r="U88" s="977">
        <f>SUM(V72:V87)</f>
        <v>0</v>
      </c>
      <c r="V88" s="978"/>
      <c r="W88" s="164" t="s">
        <v>220</v>
      </c>
      <c r="X88" s="977" t="s">
        <v>221</v>
      </c>
      <c r="Y88" s="978"/>
      <c r="Z88" s="977"/>
      <c r="AA88" s="1163"/>
      <c r="AB88" s="978"/>
      <c r="AC88" s="51"/>
      <c r="AD88" s="572"/>
      <c r="AE88" s="573"/>
      <c r="AF88" s="573"/>
      <c r="AG88" s="573"/>
      <c r="AH88" s="575">
        <v>16.5</v>
      </c>
    </row>
    <row r="89" spans="1:34" s="52" customFormat="1" ht="19.5" thickBot="1">
      <c r="A89" s="1061" t="s">
        <v>222</v>
      </c>
      <c r="B89" s="1062"/>
      <c r="C89" s="1062"/>
      <c r="D89" s="1062"/>
      <c r="E89" s="1062"/>
      <c r="F89" s="1062"/>
      <c r="G89" s="1062"/>
      <c r="H89" s="1062"/>
      <c r="I89" s="1062"/>
      <c r="J89" s="1062"/>
      <c r="K89" s="1062"/>
      <c r="L89" s="1062"/>
      <c r="M89" s="1062"/>
      <c r="N89" s="1232"/>
      <c r="O89" s="1232"/>
      <c r="P89" s="1232"/>
      <c r="Q89" s="1232"/>
      <c r="R89" s="1232"/>
      <c r="S89" s="1232"/>
      <c r="T89" s="1232"/>
      <c r="U89" s="1232"/>
      <c r="V89" s="1232"/>
      <c r="W89" s="1232"/>
      <c r="X89" s="1232"/>
      <c r="Y89" s="1232"/>
      <c r="Z89" s="1232"/>
      <c r="AA89" s="1232"/>
      <c r="AB89" s="320"/>
      <c r="AC89" s="51"/>
      <c r="AD89" s="572"/>
      <c r="AE89" s="573"/>
      <c r="AF89" s="573"/>
      <c r="AG89" s="573"/>
      <c r="AH89" s="575">
        <v>2</v>
      </c>
    </row>
    <row r="90" spans="1:34" s="52" customFormat="1" ht="18.75">
      <c r="A90" s="267">
        <v>1</v>
      </c>
      <c r="B90" s="268" t="s">
        <v>17</v>
      </c>
      <c r="C90" s="269"/>
      <c r="D90" s="270">
        <v>9</v>
      </c>
      <c r="E90" s="270"/>
      <c r="F90" s="270"/>
      <c r="G90" s="271">
        <v>19.5</v>
      </c>
      <c r="H90" s="271">
        <f>G90*30</f>
        <v>585</v>
      </c>
      <c r="I90" s="80">
        <f>SUM(J90:L90)</f>
        <v>0</v>
      </c>
      <c r="J90" s="165"/>
      <c r="K90" s="165"/>
      <c r="L90" s="165"/>
      <c r="M90" s="169"/>
      <c r="N90" s="170"/>
      <c r="O90" s="975"/>
      <c r="P90" s="976"/>
      <c r="Q90" s="170"/>
      <c r="R90" s="975"/>
      <c r="S90" s="976"/>
      <c r="T90" s="170"/>
      <c r="U90" s="975"/>
      <c r="V90" s="976"/>
      <c r="W90" s="170"/>
      <c r="X90" s="975"/>
      <c r="Y90" s="985"/>
      <c r="Z90" s="1165"/>
      <c r="AA90" s="1165"/>
      <c r="AB90" s="1165"/>
      <c r="AC90" s="51"/>
      <c r="AD90" s="572"/>
      <c r="AE90" s="573"/>
      <c r="AF90" s="573"/>
      <c r="AG90" s="573"/>
      <c r="AH90" s="575"/>
    </row>
    <row r="91" spans="1:33" s="52" customFormat="1" ht="19.5" thickBot="1">
      <c r="A91" s="272">
        <v>2</v>
      </c>
      <c r="B91" s="273" t="s">
        <v>223</v>
      </c>
      <c r="C91" s="274">
        <v>9</v>
      </c>
      <c r="D91" s="275"/>
      <c r="E91" s="275"/>
      <c r="F91" s="275"/>
      <c r="G91" s="276">
        <v>3</v>
      </c>
      <c r="H91" s="271">
        <f>G91*30</f>
        <v>90</v>
      </c>
      <c r="I91" s="80">
        <f>SUM(J91:L91)</f>
        <v>0</v>
      </c>
      <c r="J91" s="166"/>
      <c r="K91" s="166"/>
      <c r="L91" s="166"/>
      <c r="M91" s="171"/>
      <c r="N91" s="172"/>
      <c r="O91" s="975"/>
      <c r="P91" s="976"/>
      <c r="Q91" s="172"/>
      <c r="R91" s="975"/>
      <c r="S91" s="976"/>
      <c r="T91" s="172"/>
      <c r="U91" s="975"/>
      <c r="V91" s="976"/>
      <c r="W91" s="172"/>
      <c r="X91" s="975"/>
      <c r="Y91" s="976"/>
      <c r="Z91" s="1166"/>
      <c r="AA91" s="1167"/>
      <c r="AB91" s="1168"/>
      <c r="AC91" s="51"/>
      <c r="AD91" s="572">
        <f>SUM(AD84:AD90)</f>
        <v>38.5</v>
      </c>
      <c r="AE91" s="572">
        <f>SUM(AE84:AE90)</f>
        <v>44.5</v>
      </c>
      <c r="AF91" s="572">
        <f>SUM(AF84:AF90)</f>
        <v>49</v>
      </c>
      <c r="AG91" s="572">
        <f>SUM(AG84:AG90)</f>
        <v>48.5</v>
      </c>
    </row>
    <row r="92" spans="1:30" s="52" customFormat="1" ht="19.5" thickBot="1">
      <c r="A92" s="173"/>
      <c r="B92" s="167" t="s">
        <v>31</v>
      </c>
      <c r="C92" s="174"/>
      <c r="D92" s="98"/>
      <c r="E92" s="98"/>
      <c r="F92" s="98"/>
      <c r="G92" s="168">
        <f>SUM(G90:G91)</f>
        <v>22.5</v>
      </c>
      <c r="H92" s="168">
        <f aca="true" t="shared" si="25" ref="H92:W92">SUM(H90:H91)</f>
        <v>675</v>
      </c>
      <c r="I92" s="168">
        <f t="shared" si="25"/>
        <v>0</v>
      </c>
      <c r="J92" s="168">
        <f t="shared" si="25"/>
        <v>0</v>
      </c>
      <c r="K92" s="168">
        <f t="shared" si="25"/>
        <v>0</v>
      </c>
      <c r="L92" s="168">
        <f t="shared" si="25"/>
        <v>0</v>
      </c>
      <c r="M92" s="168">
        <f t="shared" si="25"/>
        <v>0</v>
      </c>
      <c r="N92" s="164">
        <f t="shared" si="25"/>
        <v>0</v>
      </c>
      <c r="O92" s="977">
        <f>SUM(P90:P91)</f>
        <v>0</v>
      </c>
      <c r="P92" s="978"/>
      <c r="Q92" s="164">
        <f t="shared" si="25"/>
        <v>0</v>
      </c>
      <c r="R92" s="977">
        <f>SUM(S90:S91)</f>
        <v>0</v>
      </c>
      <c r="S92" s="978"/>
      <c r="T92" s="164">
        <f t="shared" si="25"/>
        <v>0</v>
      </c>
      <c r="U92" s="977">
        <f>SUM(V90:V91)</f>
        <v>0</v>
      </c>
      <c r="V92" s="978"/>
      <c r="W92" s="164">
        <f t="shared" si="25"/>
        <v>0</v>
      </c>
      <c r="X92" s="977">
        <f>SUM(Y90:Y91)</f>
        <v>0</v>
      </c>
      <c r="Y92" s="978"/>
      <c r="Z92" s="977"/>
      <c r="AA92" s="1163"/>
      <c r="AB92" s="978"/>
      <c r="AC92" s="51"/>
      <c r="AD92" s="51"/>
    </row>
    <row r="93" spans="1:30" s="52" customFormat="1" ht="19.5" thickBot="1">
      <c r="A93" s="173"/>
      <c r="B93" s="175" t="s">
        <v>77</v>
      </c>
      <c r="C93" s="176"/>
      <c r="D93" s="98"/>
      <c r="E93" s="98"/>
      <c r="F93" s="98"/>
      <c r="G93" s="168">
        <f>G18+G35+G69+G88+G92</f>
        <v>218.5</v>
      </c>
      <c r="H93" s="168">
        <f aca="true" t="shared" si="26" ref="H93:M93">H18+H35+H69+H88+H92</f>
        <v>6555</v>
      </c>
      <c r="I93" s="168">
        <f t="shared" si="26"/>
        <v>332</v>
      </c>
      <c r="J93" s="168">
        <f t="shared" si="26"/>
        <v>222</v>
      </c>
      <c r="K93" s="168">
        <f t="shared" si="26"/>
        <v>0</v>
      </c>
      <c r="L93" s="168">
        <f t="shared" si="26"/>
        <v>62</v>
      </c>
      <c r="M93" s="168">
        <f t="shared" si="26"/>
        <v>5548</v>
      </c>
      <c r="N93" s="164" t="s">
        <v>229</v>
      </c>
      <c r="O93" s="977" t="s">
        <v>230</v>
      </c>
      <c r="P93" s="978"/>
      <c r="Q93" s="164" t="s">
        <v>231</v>
      </c>
      <c r="R93" s="977" t="s">
        <v>232</v>
      </c>
      <c r="S93" s="978"/>
      <c r="T93" s="164" t="s">
        <v>233</v>
      </c>
      <c r="U93" s="977" t="s">
        <v>226</v>
      </c>
      <c r="V93" s="978"/>
      <c r="W93" s="164" t="s">
        <v>234</v>
      </c>
      <c r="X93" s="977" t="s">
        <v>235</v>
      </c>
      <c r="Y93" s="978"/>
      <c r="Z93" s="977"/>
      <c r="AA93" s="1163"/>
      <c r="AB93" s="978"/>
      <c r="AC93" s="51"/>
      <c r="AD93" s="51"/>
    </row>
    <row r="94" spans="1:30" s="180" customFormat="1" ht="19.5" thickBot="1">
      <c r="A94" s="1075" t="s">
        <v>27</v>
      </c>
      <c r="B94" s="1076"/>
      <c r="C94" s="1076"/>
      <c r="D94" s="1076"/>
      <c r="E94" s="1076"/>
      <c r="F94" s="1076"/>
      <c r="G94" s="1076"/>
      <c r="H94" s="1076"/>
      <c r="I94" s="1076"/>
      <c r="J94" s="1076"/>
      <c r="K94" s="1076"/>
      <c r="L94" s="1076"/>
      <c r="M94" s="1077"/>
      <c r="N94" s="177" t="str">
        <f>N93</f>
        <v>36/4</v>
      </c>
      <c r="O94" s="979" t="str">
        <f>O93</f>
        <v>32/8</v>
      </c>
      <c r="P94" s="980"/>
      <c r="Q94" s="177" t="str">
        <f aca="true" t="shared" si="27" ref="Q94:W94">Q93</f>
        <v>34/2</v>
      </c>
      <c r="R94" s="979" t="str">
        <f>R93</f>
        <v>24/8</v>
      </c>
      <c r="S94" s="980"/>
      <c r="T94" s="178" t="str">
        <f t="shared" si="27"/>
        <v>44/8</v>
      </c>
      <c r="U94" s="979" t="str">
        <f>U93</f>
        <v>36/10</v>
      </c>
      <c r="V94" s="980"/>
      <c r="W94" s="177" t="str">
        <f t="shared" si="27"/>
        <v>40/6</v>
      </c>
      <c r="X94" s="979" t="str">
        <f>X93</f>
        <v>44/4</v>
      </c>
      <c r="Y94" s="980"/>
      <c r="Z94" s="979"/>
      <c r="AA94" s="1231"/>
      <c r="AB94" s="980"/>
      <c r="AC94" s="179"/>
      <c r="AD94" s="179"/>
    </row>
    <row r="95" spans="1:31" s="52" customFormat="1" ht="18.75">
      <c r="A95" s="1056" t="s">
        <v>28</v>
      </c>
      <c r="B95" s="1057"/>
      <c r="C95" s="1057"/>
      <c r="D95" s="1057"/>
      <c r="E95" s="1057"/>
      <c r="F95" s="1057"/>
      <c r="G95" s="1057"/>
      <c r="H95" s="1057"/>
      <c r="I95" s="1057"/>
      <c r="J95" s="1057"/>
      <c r="K95" s="1057"/>
      <c r="L95" s="1057"/>
      <c r="M95" s="1058"/>
      <c r="N95" s="181">
        <f>COUNTIF($C$11:$C$87,"=1")</f>
        <v>3</v>
      </c>
      <c r="O95" s="1059">
        <f>COUNTIF($C$11:$C$87,"=2")</f>
        <v>4</v>
      </c>
      <c r="P95" s="1060"/>
      <c r="Q95" s="181">
        <f>COUNTIF($C$11:$C$87,"=3")</f>
        <v>5</v>
      </c>
      <c r="R95" s="1059">
        <f>COUNTIF($C$11:$C$87,"=4")</f>
        <v>5</v>
      </c>
      <c r="S95" s="1060"/>
      <c r="T95" s="181">
        <f>COUNTIF($C$11:$C$87,"=5")</f>
        <v>4</v>
      </c>
      <c r="U95" s="1059">
        <f>COUNTIF($C$11:$C$87,"=6")</f>
        <v>5</v>
      </c>
      <c r="V95" s="1060"/>
      <c r="W95" s="181">
        <f>COUNTIF($C$11:$C$87,"=7")</f>
        <v>4</v>
      </c>
      <c r="X95" s="1059">
        <f>COUNTIF($C$11:$C$87,"=8")</f>
        <v>3</v>
      </c>
      <c r="Y95" s="1060"/>
      <c r="Z95" s="1059"/>
      <c r="AA95" s="1104"/>
      <c r="AB95" s="1104"/>
      <c r="AC95" s="51"/>
      <c r="AD95" s="51"/>
      <c r="AE95" s="52" t="s">
        <v>276</v>
      </c>
    </row>
    <row r="96" spans="1:30" s="52" customFormat="1" ht="18.75">
      <c r="A96" s="1056" t="s">
        <v>29</v>
      </c>
      <c r="B96" s="1057"/>
      <c r="C96" s="1057"/>
      <c r="D96" s="1057"/>
      <c r="E96" s="1057"/>
      <c r="F96" s="1057"/>
      <c r="G96" s="1057"/>
      <c r="H96" s="1057"/>
      <c r="I96" s="1057"/>
      <c r="J96" s="1057"/>
      <c r="K96" s="1057"/>
      <c r="L96" s="1057"/>
      <c r="M96" s="1058"/>
      <c r="N96" s="182">
        <f>COUNTIF($D$11:$D$87,"=1")</f>
        <v>2</v>
      </c>
      <c r="O96" s="1054">
        <f>COUNTIF($D$11:$D$87,"=2")</f>
        <v>1</v>
      </c>
      <c r="P96" s="1055"/>
      <c r="Q96" s="182">
        <f>COUNTIF($D$11:$D$87,"=3")</f>
        <v>1</v>
      </c>
      <c r="R96" s="1054">
        <f>COUNTIF($D$11:$D$87,"=4")</f>
        <v>0</v>
      </c>
      <c r="S96" s="1055"/>
      <c r="T96" s="182">
        <f>COUNTIF($D$11:$D$87,"=5")</f>
        <v>3</v>
      </c>
      <c r="U96" s="1054">
        <f>COUNTIF($D$11:$D$87,"=6")</f>
        <v>1</v>
      </c>
      <c r="V96" s="1055"/>
      <c r="W96" s="182">
        <f>COUNTIF($D$11:$D$87,"=7")</f>
        <v>4</v>
      </c>
      <c r="X96" s="1054">
        <f>COUNTIF($D$11:$D$87,"=8")</f>
        <v>4</v>
      </c>
      <c r="Y96" s="1055"/>
      <c r="Z96" s="1054"/>
      <c r="AA96" s="1081"/>
      <c r="AB96" s="1081"/>
      <c r="AC96" s="51"/>
      <c r="AD96" s="51"/>
    </row>
    <row r="97" spans="1:30" s="52" customFormat="1" ht="18.75">
      <c r="A97" s="1056" t="s">
        <v>30</v>
      </c>
      <c r="B97" s="1057"/>
      <c r="C97" s="1057"/>
      <c r="D97" s="1057"/>
      <c r="E97" s="1057"/>
      <c r="F97" s="1057"/>
      <c r="G97" s="1057"/>
      <c r="H97" s="1057"/>
      <c r="I97" s="1057"/>
      <c r="J97" s="1057"/>
      <c r="K97" s="1057"/>
      <c r="L97" s="1057"/>
      <c r="M97" s="1058"/>
      <c r="N97" s="183">
        <f>COUNTIF($F$11:$F$87,"=1")</f>
        <v>0</v>
      </c>
      <c r="O97" s="1082">
        <f>COUNTIF($F$11:$F$87,"=3")</f>
        <v>1</v>
      </c>
      <c r="P97" s="1086"/>
      <c r="Q97" s="183">
        <f>COUNTIF($F$11:$F$87,"=4")</f>
        <v>0</v>
      </c>
      <c r="R97" s="1082">
        <f>COUNTIF($F$11:$F$87,"=6")</f>
        <v>0</v>
      </c>
      <c r="S97" s="1086"/>
      <c r="T97" s="183">
        <f>COUNTIF($F$11:$F$87,"=5")</f>
        <v>1</v>
      </c>
      <c r="U97" s="1082">
        <f>COUNTIF($F$11:$F$87,"=6")</f>
        <v>0</v>
      </c>
      <c r="V97" s="1086"/>
      <c r="W97" s="183">
        <f>COUNTIF($F$11:$F$87,"=7")</f>
        <v>1</v>
      </c>
      <c r="X97" s="1082">
        <f>COUNTIF($F$11:$F$87,"=8")</f>
        <v>1</v>
      </c>
      <c r="Y97" s="1086"/>
      <c r="Z97" s="1082"/>
      <c r="AA97" s="1083"/>
      <c r="AB97" s="1083"/>
      <c r="AC97" s="51"/>
      <c r="AD97" s="51"/>
    </row>
    <row r="98" spans="1:30" s="52" customFormat="1" ht="19.5" thickBot="1">
      <c r="A98" s="1118" t="s">
        <v>47</v>
      </c>
      <c r="B98" s="1119"/>
      <c r="C98" s="1119"/>
      <c r="D98" s="1119"/>
      <c r="E98" s="1119"/>
      <c r="F98" s="1119"/>
      <c r="G98" s="1119"/>
      <c r="H98" s="1119"/>
      <c r="I98" s="1119"/>
      <c r="J98" s="1119"/>
      <c r="K98" s="1119"/>
      <c r="L98" s="1119"/>
      <c r="M98" s="1120"/>
      <c r="N98" s="184"/>
      <c r="O98" s="1084"/>
      <c r="P98" s="1105"/>
      <c r="Q98" s="184"/>
      <c r="R98" s="1084"/>
      <c r="S98" s="1105"/>
      <c r="T98" s="184"/>
      <c r="U98" s="1084"/>
      <c r="V98" s="1105"/>
      <c r="W98" s="184"/>
      <c r="X98" s="1084"/>
      <c r="Y98" s="1105"/>
      <c r="Z98" s="1229"/>
      <c r="AA98" s="1230"/>
      <c r="AB98" s="1230"/>
      <c r="AC98" s="51"/>
      <c r="AD98" s="51"/>
    </row>
    <row r="99" spans="1:30" s="52" customFormat="1" ht="18.75">
      <c r="A99" s="1112" t="s">
        <v>62</v>
      </c>
      <c r="B99" s="1113"/>
      <c r="C99" s="1113"/>
      <c r="D99" s="1113"/>
      <c r="E99" s="1113"/>
      <c r="F99" s="1113"/>
      <c r="G99" s="1113"/>
      <c r="H99" s="1113"/>
      <c r="I99" s="1113"/>
      <c r="J99" s="1113"/>
      <c r="K99" s="1113"/>
      <c r="L99" s="1113"/>
      <c r="M99" s="1114"/>
      <c r="N99" s="1226" t="s">
        <v>96</v>
      </c>
      <c r="O99" s="1227"/>
      <c r="P99" s="1228"/>
      <c r="Q99" s="1226" t="s">
        <v>96</v>
      </c>
      <c r="R99" s="1227"/>
      <c r="S99" s="1228"/>
      <c r="T99" s="1226" t="s">
        <v>94</v>
      </c>
      <c r="U99" s="1227"/>
      <c r="V99" s="1228"/>
      <c r="W99" s="1226" t="s">
        <v>94</v>
      </c>
      <c r="X99" s="1227"/>
      <c r="Y99" s="1228"/>
      <c r="Z99" s="1133"/>
      <c r="AA99" s="1133"/>
      <c r="AB99" s="1133"/>
      <c r="AC99" s="51"/>
      <c r="AD99" s="51"/>
    </row>
    <row r="100" spans="1:30" s="52" customFormat="1" ht="18.75">
      <c r="A100" s="1129"/>
      <c r="B100" s="1130"/>
      <c r="C100" s="1130"/>
      <c r="D100" s="1130"/>
      <c r="E100" s="1130"/>
      <c r="F100" s="1130"/>
      <c r="G100" s="1130"/>
      <c r="H100" s="1130"/>
      <c r="I100" s="1130"/>
      <c r="J100" s="1130"/>
      <c r="K100" s="1130"/>
      <c r="L100" s="1130"/>
      <c r="M100" s="1130"/>
      <c r="N100" s="1126">
        <f>G12+G13+G21+G24+G25+G26+G31+G32+G33+G34+G68</f>
        <v>40</v>
      </c>
      <c r="O100" s="1127"/>
      <c r="P100" s="1128"/>
      <c r="Q100" s="1096">
        <f>G14+G15+G16+G17+G22+G28+G29+G46+G54+G56+G59+G60</f>
        <v>41</v>
      </c>
      <c r="R100" s="1097"/>
      <c r="S100" s="1098"/>
      <c r="T100" s="1096">
        <f>G41+G42+G43+G44+G47+G48+G49+G50+G51+G52+G55+G61+G63+G74+G78+G82</f>
        <v>59.5</v>
      </c>
      <c r="U100" s="1097"/>
      <c r="V100" s="1098"/>
      <c r="W100" s="1096">
        <f>G38+G39+G53+G57+G64+G65+G67+G72+G73+G75+G76+G77+G79+G80+G81+G83+G85+G86+G87</f>
        <v>49.5</v>
      </c>
      <c r="X100" s="1097"/>
      <c r="Y100" s="1098"/>
      <c r="Z100" s="1134">
        <f>G92</f>
        <v>22.5</v>
      </c>
      <c r="AA100" s="1134"/>
      <c r="AB100" s="1134"/>
      <c r="AC100" s="51"/>
      <c r="AD100" s="51"/>
    </row>
    <row r="101" spans="1:30" s="52" customFormat="1" ht="19.5" thickBot="1">
      <c r="A101" s="1131"/>
      <c r="B101" s="1132"/>
      <c r="C101" s="1132"/>
      <c r="D101" s="1132"/>
      <c r="E101" s="185"/>
      <c r="F101" s="1122"/>
      <c r="G101" s="1122"/>
      <c r="H101" s="1122"/>
      <c r="I101" s="1122"/>
      <c r="J101" s="1122"/>
      <c r="K101" s="1122"/>
      <c r="L101" s="1122"/>
      <c r="M101" s="1122"/>
      <c r="N101" s="1223">
        <f>N100+Q100+T100+W100+Z100</f>
        <v>212.5</v>
      </c>
      <c r="O101" s="1224"/>
      <c r="P101" s="1224"/>
      <c r="Q101" s="1224"/>
      <c r="R101" s="1224"/>
      <c r="S101" s="1224"/>
      <c r="T101" s="1224"/>
      <c r="U101" s="1224"/>
      <c r="V101" s="1224"/>
      <c r="W101" s="1224"/>
      <c r="X101" s="1224"/>
      <c r="Y101" s="1224"/>
      <c r="Z101" s="1224"/>
      <c r="AA101" s="1225"/>
      <c r="AB101" s="51"/>
      <c r="AC101" s="51"/>
      <c r="AD101" s="51"/>
    </row>
    <row r="102" spans="1:30" s="52" customFormat="1" ht="18.75">
      <c r="A102" s="186"/>
      <c r="B102" s="187"/>
      <c r="C102" s="188"/>
      <c r="D102" s="188"/>
      <c r="E102" s="188"/>
      <c r="F102" s="189"/>
      <c r="G102" s="190"/>
      <c r="H102" s="191"/>
      <c r="I102" s="191"/>
      <c r="J102" s="191"/>
      <c r="K102" s="191"/>
      <c r="L102" s="192"/>
      <c r="M102" s="193"/>
      <c r="N102" s="193"/>
      <c r="O102" s="193"/>
      <c r="P102" s="193"/>
      <c r="Q102" s="194"/>
      <c r="R102" s="193"/>
      <c r="S102" s="193"/>
      <c r="T102" s="194"/>
      <c r="U102" s="193"/>
      <c r="V102" s="193"/>
      <c r="W102" s="193"/>
      <c r="X102" s="193"/>
      <c r="Y102" s="193"/>
      <c r="Z102" s="193"/>
      <c r="AA102" s="195"/>
      <c r="AB102" s="51"/>
      <c r="AC102" s="51"/>
      <c r="AD102" s="51"/>
    </row>
    <row r="103" spans="2:27" ht="18">
      <c r="B103" s="197"/>
      <c r="C103" s="198"/>
      <c r="D103" s="198"/>
      <c r="E103" s="198"/>
      <c r="F103" s="199"/>
      <c r="G103" s="200"/>
      <c r="H103" s="201"/>
      <c r="I103" s="201"/>
      <c r="J103" s="201"/>
      <c r="K103" s="201"/>
      <c r="L103" s="202"/>
      <c r="M103" s="195"/>
      <c r="N103" s="195"/>
      <c r="O103" s="195"/>
      <c r="P103" s="195"/>
      <c r="Q103" s="195"/>
      <c r="R103" s="195"/>
      <c r="S103" s="195"/>
      <c r="T103" s="195"/>
      <c r="U103" s="195"/>
      <c r="V103" s="195"/>
      <c r="W103" s="195"/>
      <c r="X103" s="195"/>
      <c r="Y103" s="195"/>
      <c r="Z103" s="195"/>
      <c r="AA103" s="195"/>
    </row>
    <row r="104" spans="2:27" ht="18">
      <c r="B104" s="197"/>
      <c r="C104" s="198"/>
      <c r="D104" s="198"/>
      <c r="E104" s="198"/>
      <c r="F104" s="199"/>
      <c r="G104" s="200"/>
      <c r="H104" s="201"/>
      <c r="I104" s="201"/>
      <c r="J104" s="201"/>
      <c r="K104" s="201"/>
      <c r="L104" s="202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/>
      <c r="X104" s="195"/>
      <c r="Y104" s="195"/>
      <c r="Z104" s="195"/>
      <c r="AA104" s="195"/>
    </row>
    <row r="105" spans="2:27" ht="18">
      <c r="B105" s="197"/>
      <c r="C105" s="198"/>
      <c r="D105" s="198"/>
      <c r="E105" s="198"/>
      <c r="F105" s="199"/>
      <c r="G105" s="200"/>
      <c r="H105" s="201"/>
      <c r="I105" s="201"/>
      <c r="J105" s="201"/>
      <c r="K105" s="201"/>
      <c r="L105" s="202"/>
      <c r="M105" s="195"/>
      <c r="N105" s="195"/>
      <c r="O105" s="195"/>
      <c r="P105" s="195"/>
      <c r="Q105" s="195"/>
      <c r="R105" s="195"/>
      <c r="S105" s="195"/>
      <c r="T105" s="195"/>
      <c r="U105" s="195"/>
      <c r="V105" s="195"/>
      <c r="W105" s="195"/>
      <c r="X105" s="195"/>
      <c r="Y105" s="195"/>
      <c r="Z105" s="195"/>
      <c r="AA105" s="195"/>
    </row>
    <row r="106" spans="2:27" ht="18">
      <c r="B106" s="197"/>
      <c r="C106" s="198"/>
      <c r="D106" s="198"/>
      <c r="E106" s="198"/>
      <c r="F106" s="199"/>
      <c r="G106" s="200"/>
      <c r="H106" s="201"/>
      <c r="I106" s="201"/>
      <c r="J106" s="201"/>
      <c r="K106" s="201"/>
      <c r="L106" s="202"/>
      <c r="M106" s="195"/>
      <c r="N106" s="195"/>
      <c r="O106" s="195"/>
      <c r="P106" s="195"/>
      <c r="Q106" s="195"/>
      <c r="R106" s="195"/>
      <c r="S106" s="195"/>
      <c r="T106" s="195"/>
      <c r="U106" s="195"/>
      <c r="V106" s="195"/>
      <c r="W106" s="195"/>
      <c r="X106" s="195"/>
      <c r="Y106" s="195"/>
      <c r="Z106" s="195"/>
      <c r="AA106" s="195"/>
    </row>
    <row r="107" spans="2:27" ht="18">
      <c r="B107" s="197"/>
      <c r="C107" s="198"/>
      <c r="D107" s="198"/>
      <c r="E107" s="198"/>
      <c r="F107" s="199"/>
      <c r="G107" s="200"/>
      <c r="H107" s="201"/>
      <c r="I107" s="201"/>
      <c r="J107" s="201"/>
      <c r="K107" s="201"/>
      <c r="L107" s="202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</row>
    <row r="108" spans="2:27" ht="18">
      <c r="B108" s="197"/>
      <c r="C108" s="198"/>
      <c r="D108" s="198"/>
      <c r="E108" s="198"/>
      <c r="F108" s="199"/>
      <c r="G108" s="200"/>
      <c r="H108" s="201"/>
      <c r="I108" s="201"/>
      <c r="J108" s="201"/>
      <c r="K108" s="201"/>
      <c r="L108" s="202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95"/>
      <c r="Z108" s="195"/>
      <c r="AA108" s="195"/>
    </row>
    <row r="109" spans="2:27" ht="18">
      <c r="B109" s="197"/>
      <c r="C109" s="198"/>
      <c r="D109" s="198"/>
      <c r="E109" s="198"/>
      <c r="F109" s="199"/>
      <c r="G109" s="200"/>
      <c r="H109" s="201"/>
      <c r="I109" s="201"/>
      <c r="J109" s="201"/>
      <c r="K109" s="201"/>
      <c r="L109" s="202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/>
      <c r="X109" s="195"/>
      <c r="Y109" s="195"/>
      <c r="Z109" s="195"/>
      <c r="AA109" s="195"/>
    </row>
    <row r="110" spans="2:27" ht="18">
      <c r="B110" s="197"/>
      <c r="C110" s="198"/>
      <c r="D110" s="198"/>
      <c r="E110" s="198"/>
      <c r="F110" s="199"/>
      <c r="G110" s="200"/>
      <c r="H110" s="201"/>
      <c r="I110" s="201"/>
      <c r="J110" s="201"/>
      <c r="K110" s="201"/>
      <c r="L110" s="202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</row>
    <row r="111" spans="1:28" ht="18">
      <c r="A111" s="205"/>
      <c r="B111" s="206"/>
      <c r="C111" s="207"/>
      <c r="D111" s="198"/>
      <c r="E111" s="198"/>
      <c r="F111" s="198"/>
      <c r="G111" s="200"/>
      <c r="H111" s="201"/>
      <c r="I111" s="201"/>
      <c r="J111" s="201"/>
      <c r="K111" s="201"/>
      <c r="L111" s="201"/>
      <c r="M111" s="202"/>
      <c r="N111" s="195"/>
      <c r="O111" s="195"/>
      <c r="P111" s="195"/>
      <c r="Q111" s="195"/>
      <c r="R111" s="195"/>
      <c r="S111" s="195"/>
      <c r="T111" s="195"/>
      <c r="U111" s="195"/>
      <c r="V111" s="195"/>
      <c r="W111" s="195"/>
      <c r="X111" s="195"/>
      <c r="Y111" s="195"/>
      <c r="Z111" s="195"/>
      <c r="AA111" s="195"/>
      <c r="AB111" s="208"/>
    </row>
    <row r="112" spans="2:27" ht="18">
      <c r="B112" s="197"/>
      <c r="C112" s="198"/>
      <c r="D112" s="198"/>
      <c r="E112" s="198"/>
      <c r="F112" s="199"/>
      <c r="G112" s="200"/>
      <c r="H112" s="201"/>
      <c r="I112" s="201"/>
      <c r="J112" s="201"/>
      <c r="K112" s="201"/>
      <c r="L112" s="202"/>
      <c r="M112" s="195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/>
      <c r="X112" s="195"/>
      <c r="Y112" s="195"/>
      <c r="Z112" s="195"/>
      <c r="AA112" s="195"/>
    </row>
    <row r="113" spans="2:27" ht="18">
      <c r="B113" s="197"/>
      <c r="C113" s="198"/>
      <c r="D113" s="198"/>
      <c r="E113" s="198"/>
      <c r="F113" s="199"/>
      <c r="G113" s="200"/>
      <c r="H113" s="201"/>
      <c r="I113" s="201"/>
      <c r="J113" s="201"/>
      <c r="K113" s="201"/>
      <c r="L113" s="202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/>
      <c r="X113" s="195"/>
      <c r="Y113" s="195"/>
      <c r="Z113" s="195"/>
      <c r="AA113" s="195"/>
    </row>
    <row r="114" spans="2:26" ht="18">
      <c r="B114" s="197"/>
      <c r="C114" s="198"/>
      <c r="D114" s="198"/>
      <c r="E114" s="198"/>
      <c r="F114" s="199"/>
      <c r="G114" s="200"/>
      <c r="H114" s="201"/>
      <c r="I114" s="201"/>
      <c r="J114" s="201"/>
      <c r="K114" s="201"/>
      <c r="L114" s="202"/>
      <c r="M114" s="195"/>
      <c r="N114" s="195"/>
      <c r="O114" s="195"/>
      <c r="P114" s="195"/>
      <c r="Q114" s="195"/>
      <c r="R114" s="195"/>
      <c r="S114" s="195"/>
      <c r="T114" s="195"/>
      <c r="U114" s="195"/>
      <c r="V114" s="195"/>
      <c r="W114" s="195"/>
      <c r="X114" s="195"/>
      <c r="Y114" s="195"/>
      <c r="Z114" s="195"/>
    </row>
  </sheetData>
  <sheetProtection/>
  <mergeCells count="493">
    <mergeCell ref="A1:X1"/>
    <mergeCell ref="A2:A6"/>
    <mergeCell ref="B2:B6"/>
    <mergeCell ref="C2:D3"/>
    <mergeCell ref="E2:E6"/>
    <mergeCell ref="F2:F6"/>
    <mergeCell ref="G2:G6"/>
    <mergeCell ref="H2:M2"/>
    <mergeCell ref="N2:AB3"/>
    <mergeCell ref="H3:H6"/>
    <mergeCell ref="I3:L3"/>
    <mergeCell ref="M3:M6"/>
    <mergeCell ref="C4:C6"/>
    <mergeCell ref="D4:D6"/>
    <mergeCell ref="I4:I6"/>
    <mergeCell ref="J4:J6"/>
    <mergeCell ref="K4:K6"/>
    <mergeCell ref="L4:L6"/>
    <mergeCell ref="N4:P4"/>
    <mergeCell ref="Q4:S4"/>
    <mergeCell ref="T4:V4"/>
    <mergeCell ref="W4:Y4"/>
    <mergeCell ref="Z4:AB4"/>
    <mergeCell ref="N5:AB5"/>
    <mergeCell ref="O6:P6"/>
    <mergeCell ref="R6:S6"/>
    <mergeCell ref="U6:V6"/>
    <mergeCell ref="X6:Y6"/>
    <mergeCell ref="Z6:AB6"/>
    <mergeCell ref="O7:P7"/>
    <mergeCell ref="R7:S7"/>
    <mergeCell ref="U7:V7"/>
    <mergeCell ref="X7:Y7"/>
    <mergeCell ref="Z7:AB7"/>
    <mergeCell ref="A8:AB8"/>
    <mergeCell ref="A9:AB9"/>
    <mergeCell ref="A10:AB10"/>
    <mergeCell ref="O11:P11"/>
    <mergeCell ref="R11:S11"/>
    <mergeCell ref="U11:V11"/>
    <mergeCell ref="X11:Y11"/>
    <mergeCell ref="Z11:AB11"/>
    <mergeCell ref="O12:P12"/>
    <mergeCell ref="R12:S12"/>
    <mergeCell ref="U12:V12"/>
    <mergeCell ref="X12:Y12"/>
    <mergeCell ref="Z12:AB12"/>
    <mergeCell ref="O13:P13"/>
    <mergeCell ref="R13:S13"/>
    <mergeCell ref="U13:V13"/>
    <mergeCell ref="X13:Y13"/>
    <mergeCell ref="Z13:AB13"/>
    <mergeCell ref="O14:P14"/>
    <mergeCell ref="R14:S14"/>
    <mergeCell ref="U14:V14"/>
    <mergeCell ref="X14:Y14"/>
    <mergeCell ref="Z14:AB14"/>
    <mergeCell ref="O15:P15"/>
    <mergeCell ref="R15:S15"/>
    <mergeCell ref="U15:V15"/>
    <mergeCell ref="X15:Y15"/>
    <mergeCell ref="Z15:AB15"/>
    <mergeCell ref="O16:P16"/>
    <mergeCell ref="R16:S16"/>
    <mergeCell ref="U16:V16"/>
    <mergeCell ref="X16:Y16"/>
    <mergeCell ref="Z16:AB16"/>
    <mergeCell ref="O17:P17"/>
    <mergeCell ref="R17:S17"/>
    <mergeCell ref="U17:V17"/>
    <mergeCell ref="X17:Y17"/>
    <mergeCell ref="Z17:AB17"/>
    <mergeCell ref="A18:B18"/>
    <mergeCell ref="R18:S18"/>
    <mergeCell ref="Z18:AB18"/>
    <mergeCell ref="AA19:AB19"/>
    <mergeCell ref="O20:P20"/>
    <mergeCell ref="R20:S20"/>
    <mergeCell ref="U20:V20"/>
    <mergeCell ref="X20:Y20"/>
    <mergeCell ref="Z20:AB20"/>
    <mergeCell ref="O21:P21"/>
    <mergeCell ref="R21:S21"/>
    <mergeCell ref="U21:V21"/>
    <mergeCell ref="X21:Y21"/>
    <mergeCell ref="Z21:AB21"/>
    <mergeCell ref="O22:P22"/>
    <mergeCell ref="R22:S22"/>
    <mergeCell ref="U22:V22"/>
    <mergeCell ref="X22:Y22"/>
    <mergeCell ref="Z22:AB22"/>
    <mergeCell ref="O23:P23"/>
    <mergeCell ref="R23:S23"/>
    <mergeCell ref="U23:V23"/>
    <mergeCell ref="X23:Y23"/>
    <mergeCell ref="Z23:AB23"/>
    <mergeCell ref="O24:P24"/>
    <mergeCell ref="R24:S24"/>
    <mergeCell ref="U24:V24"/>
    <mergeCell ref="X24:Y24"/>
    <mergeCell ref="Z24:AB24"/>
    <mergeCell ref="O25:P25"/>
    <mergeCell ref="R25:S25"/>
    <mergeCell ref="U25:V25"/>
    <mergeCell ref="X25:Y25"/>
    <mergeCell ref="Z25:AB25"/>
    <mergeCell ref="O26:P26"/>
    <mergeCell ref="R26:S26"/>
    <mergeCell ref="U26:V26"/>
    <mergeCell ref="X26:Y26"/>
    <mergeCell ref="Z26:AB26"/>
    <mergeCell ref="O27:P27"/>
    <mergeCell ref="R27:S27"/>
    <mergeCell ref="U27:V27"/>
    <mergeCell ref="X27:Y27"/>
    <mergeCell ref="Z27:AB27"/>
    <mergeCell ref="O28:P28"/>
    <mergeCell ref="R28:S28"/>
    <mergeCell ref="U28:V28"/>
    <mergeCell ref="X28:Y28"/>
    <mergeCell ref="Z28:AB28"/>
    <mergeCell ref="O29:P29"/>
    <mergeCell ref="R29:S29"/>
    <mergeCell ref="U29:V29"/>
    <mergeCell ref="X29:Y29"/>
    <mergeCell ref="Z29:AB29"/>
    <mergeCell ref="O30:P30"/>
    <mergeCell ref="R30:S30"/>
    <mergeCell ref="U30:V30"/>
    <mergeCell ref="X30:Y30"/>
    <mergeCell ref="Z30:AB30"/>
    <mergeCell ref="O31:P31"/>
    <mergeCell ref="R31:S31"/>
    <mergeCell ref="U31:V31"/>
    <mergeCell ref="X31:Y31"/>
    <mergeCell ref="Z31:AB31"/>
    <mergeCell ref="O32:P32"/>
    <mergeCell ref="R32:S32"/>
    <mergeCell ref="U32:V32"/>
    <mergeCell ref="X32:Y32"/>
    <mergeCell ref="Z32:AB32"/>
    <mergeCell ref="O33:P33"/>
    <mergeCell ref="R33:S33"/>
    <mergeCell ref="U33:V33"/>
    <mergeCell ref="X33:Y33"/>
    <mergeCell ref="Z33:AB33"/>
    <mergeCell ref="O34:P34"/>
    <mergeCell ref="R34:S34"/>
    <mergeCell ref="U34:V34"/>
    <mergeCell ref="X34:Y34"/>
    <mergeCell ref="Z34:AB34"/>
    <mergeCell ref="A35:B35"/>
    <mergeCell ref="O35:P35"/>
    <mergeCell ref="R35:S35"/>
    <mergeCell ref="U35:V35"/>
    <mergeCell ref="X35:Y35"/>
    <mergeCell ref="Z35:AB35"/>
    <mergeCell ref="A36:AA36"/>
    <mergeCell ref="O37:P37"/>
    <mergeCell ref="R37:S37"/>
    <mergeCell ref="U37:V37"/>
    <mergeCell ref="X37:Y37"/>
    <mergeCell ref="Z37:AB37"/>
    <mergeCell ref="O38:P38"/>
    <mergeCell ref="R38:S38"/>
    <mergeCell ref="U38:V38"/>
    <mergeCell ref="X38:Y38"/>
    <mergeCell ref="Z38:AB38"/>
    <mergeCell ref="O39:P39"/>
    <mergeCell ref="R39:S39"/>
    <mergeCell ref="U39:V39"/>
    <mergeCell ref="X39:Y39"/>
    <mergeCell ref="Z39:AB39"/>
    <mergeCell ref="O40:P40"/>
    <mergeCell ref="R40:S40"/>
    <mergeCell ref="U40:V40"/>
    <mergeCell ref="X40:Y40"/>
    <mergeCell ref="Z40:AB40"/>
    <mergeCell ref="O41:P41"/>
    <mergeCell ref="R41:S41"/>
    <mergeCell ref="U41:V41"/>
    <mergeCell ref="X41:Y41"/>
    <mergeCell ref="Z41:AB41"/>
    <mergeCell ref="O42:P42"/>
    <mergeCell ref="R42:S42"/>
    <mergeCell ref="U42:V42"/>
    <mergeCell ref="X42:Y42"/>
    <mergeCell ref="Z42:AB42"/>
    <mergeCell ref="O43:P43"/>
    <mergeCell ref="R43:S43"/>
    <mergeCell ref="U43:V43"/>
    <mergeCell ref="X43:Y43"/>
    <mergeCell ref="Z43:AB43"/>
    <mergeCell ref="O44:P44"/>
    <mergeCell ref="R44:S44"/>
    <mergeCell ref="U44:V44"/>
    <mergeCell ref="X44:Y44"/>
    <mergeCell ref="Z44:AB44"/>
    <mergeCell ref="O45:P45"/>
    <mergeCell ref="R45:S45"/>
    <mergeCell ref="U45:V45"/>
    <mergeCell ref="X45:Y45"/>
    <mergeCell ref="Z45:AB45"/>
    <mergeCell ref="O46:P46"/>
    <mergeCell ref="R46:S46"/>
    <mergeCell ref="U46:V46"/>
    <mergeCell ref="X46:Y46"/>
    <mergeCell ref="Z46:AB46"/>
    <mergeCell ref="O47:P47"/>
    <mergeCell ref="R47:S47"/>
    <mergeCell ref="U47:V47"/>
    <mergeCell ref="X47:Y47"/>
    <mergeCell ref="Z47:AB47"/>
    <mergeCell ref="O48:P48"/>
    <mergeCell ref="R48:S48"/>
    <mergeCell ref="U48:V48"/>
    <mergeCell ref="X48:Y48"/>
    <mergeCell ref="Z48:AB48"/>
    <mergeCell ref="O49:P49"/>
    <mergeCell ref="R49:S49"/>
    <mergeCell ref="U49:V49"/>
    <mergeCell ref="X49:Y49"/>
    <mergeCell ref="Z49:AB49"/>
    <mergeCell ref="O50:P50"/>
    <mergeCell ref="R50:S50"/>
    <mergeCell ref="U50:V50"/>
    <mergeCell ref="X50:Y50"/>
    <mergeCell ref="Z50:AB50"/>
    <mergeCell ref="O51:P51"/>
    <mergeCell ref="R51:S51"/>
    <mergeCell ref="U51:V51"/>
    <mergeCell ref="X51:Y51"/>
    <mergeCell ref="Z51:AB51"/>
    <mergeCell ref="O52:P52"/>
    <mergeCell ref="R52:S52"/>
    <mergeCell ref="U52:V52"/>
    <mergeCell ref="X52:Y52"/>
    <mergeCell ref="Z52:AB52"/>
    <mergeCell ref="O53:P53"/>
    <mergeCell ref="R53:S53"/>
    <mergeCell ref="U53:V53"/>
    <mergeCell ref="X53:Y53"/>
    <mergeCell ref="Z53:AB53"/>
    <mergeCell ref="O54:P54"/>
    <mergeCell ref="R54:S54"/>
    <mergeCell ref="U54:V54"/>
    <mergeCell ref="X54:Y54"/>
    <mergeCell ref="Z54:AB54"/>
    <mergeCell ref="O55:P55"/>
    <mergeCell ref="R55:S55"/>
    <mergeCell ref="U55:V55"/>
    <mergeCell ref="X55:Y55"/>
    <mergeCell ref="Z55:AB55"/>
    <mergeCell ref="O56:P56"/>
    <mergeCell ref="R56:S56"/>
    <mergeCell ref="U56:V56"/>
    <mergeCell ref="X56:Y56"/>
    <mergeCell ref="Z56:AB56"/>
    <mergeCell ref="O57:P57"/>
    <mergeCell ref="R57:S57"/>
    <mergeCell ref="U57:V57"/>
    <mergeCell ref="X57:Y57"/>
    <mergeCell ref="Z57:AB57"/>
    <mergeCell ref="O58:P58"/>
    <mergeCell ref="R58:S58"/>
    <mergeCell ref="U58:V58"/>
    <mergeCell ref="X58:Y58"/>
    <mergeCell ref="Z58:AB58"/>
    <mergeCell ref="O59:P59"/>
    <mergeCell ref="R59:S59"/>
    <mergeCell ref="U59:V59"/>
    <mergeCell ref="X59:Y59"/>
    <mergeCell ref="Z59:AB59"/>
    <mergeCell ref="O60:P60"/>
    <mergeCell ref="R60:S60"/>
    <mergeCell ref="U60:V60"/>
    <mergeCell ref="X60:Y60"/>
    <mergeCell ref="Z60:AB60"/>
    <mergeCell ref="O61:P61"/>
    <mergeCell ref="R61:S61"/>
    <mergeCell ref="U61:V61"/>
    <mergeCell ref="X61:Y61"/>
    <mergeCell ref="Z61:AB61"/>
    <mergeCell ref="O62:P62"/>
    <mergeCell ref="R62:S62"/>
    <mergeCell ref="U62:V62"/>
    <mergeCell ref="X62:Y62"/>
    <mergeCell ref="Z62:AB62"/>
    <mergeCell ref="O63:P63"/>
    <mergeCell ref="R63:S63"/>
    <mergeCell ref="U63:V63"/>
    <mergeCell ref="X63:Y63"/>
    <mergeCell ref="Z63:AB63"/>
    <mergeCell ref="O64:P64"/>
    <mergeCell ref="R64:S64"/>
    <mergeCell ref="U64:V64"/>
    <mergeCell ref="X64:Y64"/>
    <mergeCell ref="Z64:AB64"/>
    <mergeCell ref="O65:P65"/>
    <mergeCell ref="R65:S65"/>
    <mergeCell ref="U65:V65"/>
    <mergeCell ref="X65:Y65"/>
    <mergeCell ref="Z65:AB65"/>
    <mergeCell ref="O66:P66"/>
    <mergeCell ref="R66:S66"/>
    <mergeCell ref="U66:V66"/>
    <mergeCell ref="X66:Y66"/>
    <mergeCell ref="Z66:AB66"/>
    <mergeCell ref="O67:P67"/>
    <mergeCell ref="R67:S67"/>
    <mergeCell ref="U67:V67"/>
    <mergeCell ref="X67:Y67"/>
    <mergeCell ref="Z67:AB67"/>
    <mergeCell ref="O68:P68"/>
    <mergeCell ref="R68:S68"/>
    <mergeCell ref="U68:V68"/>
    <mergeCell ref="X68:Y68"/>
    <mergeCell ref="Z68:AB68"/>
    <mergeCell ref="A69:B69"/>
    <mergeCell ref="O69:P69"/>
    <mergeCell ref="R69:S69"/>
    <mergeCell ref="U69:V69"/>
    <mergeCell ref="X69:Y69"/>
    <mergeCell ref="Z69:AB69"/>
    <mergeCell ref="A70:AB70"/>
    <mergeCell ref="B71:AA71"/>
    <mergeCell ref="O72:P72"/>
    <mergeCell ref="R72:S72"/>
    <mergeCell ref="U72:V72"/>
    <mergeCell ref="X72:Y72"/>
    <mergeCell ref="Z72:AB72"/>
    <mergeCell ref="O73:P73"/>
    <mergeCell ref="R73:S73"/>
    <mergeCell ref="U73:V73"/>
    <mergeCell ref="X73:Y73"/>
    <mergeCell ref="Z73:AB73"/>
    <mergeCell ref="O74:P74"/>
    <mergeCell ref="R74:S74"/>
    <mergeCell ref="U74:V74"/>
    <mergeCell ref="X74:Y74"/>
    <mergeCell ref="Z74:AB74"/>
    <mergeCell ref="O75:P75"/>
    <mergeCell ref="R75:S75"/>
    <mergeCell ref="U75:V75"/>
    <mergeCell ref="X75:Y75"/>
    <mergeCell ref="Z75:AB75"/>
    <mergeCell ref="O76:P76"/>
    <mergeCell ref="R76:S76"/>
    <mergeCell ref="U76:V76"/>
    <mergeCell ref="X76:Y76"/>
    <mergeCell ref="Z76:AB76"/>
    <mergeCell ref="O77:P77"/>
    <mergeCell ref="R77:S77"/>
    <mergeCell ref="U77:V77"/>
    <mergeCell ref="X77:Y77"/>
    <mergeCell ref="Z77:AB77"/>
    <mergeCell ref="O78:P78"/>
    <mergeCell ref="R78:S78"/>
    <mergeCell ref="U78:V78"/>
    <mergeCell ref="X78:Y78"/>
    <mergeCell ref="Z78:AB78"/>
    <mergeCell ref="O79:P79"/>
    <mergeCell ref="R79:S79"/>
    <mergeCell ref="U79:V79"/>
    <mergeCell ref="X79:Y79"/>
    <mergeCell ref="Z79:AB79"/>
    <mergeCell ref="O80:P80"/>
    <mergeCell ref="R80:S80"/>
    <mergeCell ref="U80:V80"/>
    <mergeCell ref="X80:Y80"/>
    <mergeCell ref="Z80:AB80"/>
    <mergeCell ref="O81:P81"/>
    <mergeCell ref="R81:S81"/>
    <mergeCell ref="U81:V81"/>
    <mergeCell ref="X81:Y81"/>
    <mergeCell ref="Z81:AB81"/>
    <mergeCell ref="O82:P82"/>
    <mergeCell ref="R82:S82"/>
    <mergeCell ref="U82:V82"/>
    <mergeCell ref="X82:Y82"/>
    <mergeCell ref="Z82:AB82"/>
    <mergeCell ref="O83:P83"/>
    <mergeCell ref="R83:S83"/>
    <mergeCell ref="U83:V83"/>
    <mergeCell ref="X83:Y83"/>
    <mergeCell ref="Z83:AB83"/>
    <mergeCell ref="O84:P84"/>
    <mergeCell ref="R84:S84"/>
    <mergeCell ref="U84:V84"/>
    <mergeCell ref="X84:Y84"/>
    <mergeCell ref="Z84:AB84"/>
    <mergeCell ref="O85:P85"/>
    <mergeCell ref="R85:S85"/>
    <mergeCell ref="U85:V85"/>
    <mergeCell ref="X85:Y85"/>
    <mergeCell ref="Z85:AB85"/>
    <mergeCell ref="O86:P86"/>
    <mergeCell ref="R86:S86"/>
    <mergeCell ref="U86:V86"/>
    <mergeCell ref="X86:Y86"/>
    <mergeCell ref="Z86:AB86"/>
    <mergeCell ref="O87:P87"/>
    <mergeCell ref="R87:S87"/>
    <mergeCell ref="U87:V87"/>
    <mergeCell ref="X87:Y87"/>
    <mergeCell ref="Z87:AB87"/>
    <mergeCell ref="A88:B88"/>
    <mergeCell ref="O88:P88"/>
    <mergeCell ref="R88:S88"/>
    <mergeCell ref="U88:V88"/>
    <mergeCell ref="X88:Y88"/>
    <mergeCell ref="Z88:AB88"/>
    <mergeCell ref="A89:AA89"/>
    <mergeCell ref="O90:P90"/>
    <mergeCell ref="R90:S90"/>
    <mergeCell ref="U90:V90"/>
    <mergeCell ref="X90:Y90"/>
    <mergeCell ref="Z90:AB90"/>
    <mergeCell ref="O91:P91"/>
    <mergeCell ref="R91:S91"/>
    <mergeCell ref="U91:V91"/>
    <mergeCell ref="X91:Y91"/>
    <mergeCell ref="Z91:AB91"/>
    <mergeCell ref="O92:P92"/>
    <mergeCell ref="R92:S92"/>
    <mergeCell ref="U92:V92"/>
    <mergeCell ref="X92:Y92"/>
    <mergeCell ref="Z92:AB92"/>
    <mergeCell ref="O93:P93"/>
    <mergeCell ref="R93:S93"/>
    <mergeCell ref="U93:V93"/>
    <mergeCell ref="X93:Y93"/>
    <mergeCell ref="Z93:AB93"/>
    <mergeCell ref="A94:M94"/>
    <mergeCell ref="O94:P94"/>
    <mergeCell ref="R94:S94"/>
    <mergeCell ref="U94:V94"/>
    <mergeCell ref="X94:Y94"/>
    <mergeCell ref="Z94:AB94"/>
    <mergeCell ref="A95:M95"/>
    <mergeCell ref="O95:P95"/>
    <mergeCell ref="R95:S95"/>
    <mergeCell ref="U95:V95"/>
    <mergeCell ref="X95:Y95"/>
    <mergeCell ref="Z95:AB95"/>
    <mergeCell ref="A96:M96"/>
    <mergeCell ref="O96:P96"/>
    <mergeCell ref="R96:S96"/>
    <mergeCell ref="U96:V96"/>
    <mergeCell ref="X96:Y96"/>
    <mergeCell ref="Z96:AB96"/>
    <mergeCell ref="A97:M97"/>
    <mergeCell ref="O97:P97"/>
    <mergeCell ref="R97:S97"/>
    <mergeCell ref="U97:V97"/>
    <mergeCell ref="X97:Y97"/>
    <mergeCell ref="Z97:AB97"/>
    <mergeCell ref="A98:M98"/>
    <mergeCell ref="O98:P98"/>
    <mergeCell ref="R98:S98"/>
    <mergeCell ref="U98:V98"/>
    <mergeCell ref="X98:Y98"/>
    <mergeCell ref="Z98:AB98"/>
    <mergeCell ref="A99:M99"/>
    <mergeCell ref="N99:P99"/>
    <mergeCell ref="Q99:S99"/>
    <mergeCell ref="T99:V99"/>
    <mergeCell ref="W99:Y99"/>
    <mergeCell ref="Z99:AB99"/>
    <mergeCell ref="A101:D101"/>
    <mergeCell ref="F101:M101"/>
    <mergeCell ref="N101:AA101"/>
    <mergeCell ref="A100:M100"/>
    <mergeCell ref="N100:P100"/>
    <mergeCell ref="Q100:S100"/>
    <mergeCell ref="T100:V100"/>
    <mergeCell ref="W100:Y100"/>
    <mergeCell ref="Z100:AB100"/>
    <mergeCell ref="AC5:AD5"/>
    <mergeCell ref="AC4:AF4"/>
    <mergeCell ref="AE5:AF5"/>
    <mergeCell ref="AG4:AJ4"/>
    <mergeCell ref="AG5:AH5"/>
    <mergeCell ref="AI5:AJ5"/>
    <mergeCell ref="AS4:AV4"/>
    <mergeCell ref="AS5:AT5"/>
    <mergeCell ref="AU5:AV5"/>
    <mergeCell ref="AK4:AN4"/>
    <mergeCell ref="AK5:AL5"/>
    <mergeCell ref="AM5:AN5"/>
    <mergeCell ref="AO4:AR4"/>
    <mergeCell ref="AO5:AP5"/>
    <mergeCell ref="AQ5:AR5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4" r:id="rId1"/>
  <rowBreaks count="2" manualBreakCount="2">
    <brk id="30" max="27" man="1"/>
    <brk id="69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14"/>
  <sheetViews>
    <sheetView view="pageBreakPreview" zoomScale="75" zoomScaleNormal="50" zoomScaleSheetLayoutView="75" zoomScalePageLayoutView="0" workbookViewId="0" topLeftCell="A1">
      <pane xSplit="2" ySplit="10" topLeftCell="C76" activePane="bottomRight" state="frozen"/>
      <selection pane="topLeft" activeCell="AE96" sqref="AE96"/>
      <selection pane="topRight" activeCell="AE96" sqref="AE96"/>
      <selection pane="bottomLeft" activeCell="AE96" sqref="AE96"/>
      <selection pane="bottomRight" activeCell="AE96" sqref="AE96"/>
    </sheetView>
  </sheetViews>
  <sheetFormatPr defaultColWidth="9.00390625" defaultRowHeight="12.75"/>
  <cols>
    <col min="1" max="1" width="11.00390625" style="196" customWidth="1"/>
    <col min="2" max="2" width="45.375" style="538" customWidth="1"/>
    <col min="3" max="3" width="5.00390625" style="539" customWidth="1"/>
    <col min="4" max="5" width="6.25390625" style="539" customWidth="1"/>
    <col min="6" max="6" width="4.00390625" style="539" customWidth="1"/>
    <col min="7" max="7" width="7.75390625" style="540" customWidth="1"/>
    <col min="8" max="8" width="8.625" style="537" customWidth="1"/>
    <col min="9" max="9" width="11.875" style="537" customWidth="1"/>
    <col min="10" max="10" width="7.625" style="537" customWidth="1"/>
    <col min="11" max="11" width="7.00390625" style="537" customWidth="1"/>
    <col min="12" max="12" width="9.125" style="537" customWidth="1"/>
    <col min="13" max="13" width="7.875" style="537" customWidth="1"/>
    <col min="14" max="14" width="8.375" style="537" customWidth="1"/>
    <col min="15" max="15" width="3.375" style="537" customWidth="1"/>
    <col min="16" max="16" width="3.875" style="537" customWidth="1"/>
    <col min="17" max="17" width="6.25390625" style="537" customWidth="1"/>
    <col min="18" max="18" width="4.00390625" style="537" customWidth="1"/>
    <col min="19" max="19" width="5.125" style="537" customWidth="1"/>
    <col min="20" max="20" width="7.875" style="537" customWidth="1"/>
    <col min="21" max="21" width="4.125" style="537" customWidth="1"/>
    <col min="22" max="22" width="4.75390625" style="537" customWidth="1"/>
    <col min="23" max="23" width="7.00390625" style="537" customWidth="1"/>
    <col min="24" max="24" width="3.125" style="537" customWidth="1"/>
    <col min="25" max="25" width="4.375" style="537" customWidth="1"/>
    <col min="26" max="26" width="5.375" style="537" customWidth="1"/>
    <col min="27" max="27" width="5.25390625" style="537" customWidth="1"/>
    <col min="28" max="28" width="5.125" style="534" customWidth="1"/>
    <col min="29" max="30" width="9.125" style="203" customWidth="1"/>
    <col min="31" max="16384" width="9.125" style="204" customWidth="1"/>
  </cols>
  <sheetData>
    <row r="1" spans="1:30" s="52" customFormat="1" ht="19.5" thickBot="1">
      <c r="A1" s="1099"/>
      <c r="B1" s="1099"/>
      <c r="C1" s="1099"/>
      <c r="D1" s="1099"/>
      <c r="E1" s="1099"/>
      <c r="F1" s="1099"/>
      <c r="G1" s="1099"/>
      <c r="H1" s="1099"/>
      <c r="I1" s="1099"/>
      <c r="J1" s="1099"/>
      <c r="K1" s="1099"/>
      <c r="L1" s="1099"/>
      <c r="M1" s="1099"/>
      <c r="N1" s="1099"/>
      <c r="O1" s="1099"/>
      <c r="P1" s="1099"/>
      <c r="Q1" s="1099"/>
      <c r="R1" s="1099"/>
      <c r="S1" s="1099"/>
      <c r="T1" s="1099"/>
      <c r="U1" s="1099"/>
      <c r="V1" s="1099"/>
      <c r="W1" s="1099"/>
      <c r="X1" s="1099"/>
      <c r="Y1" s="592"/>
      <c r="Z1" s="592"/>
      <c r="AA1" s="592"/>
      <c r="AB1" s="333"/>
      <c r="AC1" s="51"/>
      <c r="AD1" s="51"/>
    </row>
    <row r="2" spans="1:31" s="52" customFormat="1" ht="18.75" customHeight="1">
      <c r="A2" s="1047" t="s">
        <v>19</v>
      </c>
      <c r="B2" s="1045" t="s">
        <v>26</v>
      </c>
      <c r="C2" s="1091" t="s">
        <v>254</v>
      </c>
      <c r="D2" s="1092"/>
      <c r="E2" s="1115" t="s">
        <v>113</v>
      </c>
      <c r="F2" s="1089" t="s">
        <v>49</v>
      </c>
      <c r="G2" s="1066" t="s">
        <v>58</v>
      </c>
      <c r="H2" s="1110" t="s">
        <v>20</v>
      </c>
      <c r="I2" s="1110"/>
      <c r="J2" s="1110"/>
      <c r="K2" s="1110"/>
      <c r="L2" s="1110"/>
      <c r="M2" s="1111"/>
      <c r="N2" s="1106" t="s">
        <v>255</v>
      </c>
      <c r="O2" s="1107"/>
      <c r="P2" s="1107"/>
      <c r="Q2" s="1107"/>
      <c r="R2" s="1107"/>
      <c r="S2" s="1107"/>
      <c r="T2" s="1107"/>
      <c r="U2" s="1107"/>
      <c r="V2" s="1107"/>
      <c r="W2" s="1107"/>
      <c r="X2" s="1107"/>
      <c r="Y2" s="1107"/>
      <c r="Z2" s="1107"/>
      <c r="AA2" s="1107"/>
      <c r="AB2" s="1107"/>
      <c r="AC2" s="53"/>
      <c r="AD2" s="53"/>
      <c r="AE2" s="54"/>
    </row>
    <row r="3" spans="1:31" s="52" customFormat="1" ht="25.5" customHeight="1">
      <c r="A3" s="1048"/>
      <c r="B3" s="1046"/>
      <c r="C3" s="1093"/>
      <c r="D3" s="1094"/>
      <c r="E3" s="1088"/>
      <c r="F3" s="1090"/>
      <c r="G3" s="1067"/>
      <c r="H3" s="1116" t="s">
        <v>21</v>
      </c>
      <c r="I3" s="1100" t="s">
        <v>22</v>
      </c>
      <c r="J3" s="1083"/>
      <c r="K3" s="1083"/>
      <c r="L3" s="1083"/>
      <c r="M3" s="1049" t="s">
        <v>23</v>
      </c>
      <c r="N3" s="1108"/>
      <c r="O3" s="1109"/>
      <c r="P3" s="1109"/>
      <c r="Q3" s="1109"/>
      <c r="R3" s="1109"/>
      <c r="S3" s="1109"/>
      <c r="T3" s="1109"/>
      <c r="U3" s="1109"/>
      <c r="V3" s="1109"/>
      <c r="W3" s="1109"/>
      <c r="X3" s="1109"/>
      <c r="Y3" s="1109"/>
      <c r="Z3" s="1109"/>
      <c r="AA3" s="1109"/>
      <c r="AB3" s="1109"/>
      <c r="AC3" s="55"/>
      <c r="AD3" s="55"/>
      <c r="AE3" s="56"/>
    </row>
    <row r="4" spans="1:30" s="52" customFormat="1" ht="18.75" customHeight="1">
      <c r="A4" s="1048"/>
      <c r="B4" s="1046"/>
      <c r="C4" s="1087" t="s">
        <v>24</v>
      </c>
      <c r="D4" s="1095" t="s">
        <v>25</v>
      </c>
      <c r="E4" s="1088"/>
      <c r="F4" s="1090"/>
      <c r="G4" s="1067"/>
      <c r="H4" s="1117"/>
      <c r="I4" s="1116" t="s">
        <v>56</v>
      </c>
      <c r="J4" s="1116" t="s">
        <v>92</v>
      </c>
      <c r="K4" s="1071" t="s">
        <v>93</v>
      </c>
      <c r="L4" s="1071" t="s">
        <v>63</v>
      </c>
      <c r="M4" s="1050"/>
      <c r="N4" s="1101" t="s">
        <v>117</v>
      </c>
      <c r="O4" s="1035"/>
      <c r="P4" s="1035"/>
      <c r="Q4" s="1035" t="s">
        <v>118</v>
      </c>
      <c r="R4" s="1035"/>
      <c r="S4" s="1035"/>
      <c r="T4" s="1035" t="s">
        <v>119</v>
      </c>
      <c r="U4" s="1035"/>
      <c r="V4" s="1035"/>
      <c r="W4" s="1035" t="s">
        <v>120</v>
      </c>
      <c r="X4" s="1035"/>
      <c r="Y4" s="1035"/>
      <c r="Z4" s="1035" t="s">
        <v>121</v>
      </c>
      <c r="AA4" s="1035"/>
      <c r="AB4" s="1036"/>
      <c r="AC4" s="51"/>
      <c r="AD4" s="51"/>
    </row>
    <row r="5" spans="1:30" s="52" customFormat="1" ht="25.5" customHeight="1">
      <c r="A5" s="1048"/>
      <c r="B5" s="1046"/>
      <c r="C5" s="1088"/>
      <c r="D5" s="1095"/>
      <c r="E5" s="1088"/>
      <c r="F5" s="1090"/>
      <c r="G5" s="1067"/>
      <c r="H5" s="1117"/>
      <c r="I5" s="1117"/>
      <c r="J5" s="1117"/>
      <c r="K5" s="1072"/>
      <c r="L5" s="1072"/>
      <c r="M5" s="1050"/>
      <c r="N5" s="1068" t="s">
        <v>256</v>
      </c>
      <c r="O5" s="1069"/>
      <c r="P5" s="1069"/>
      <c r="Q5" s="1069"/>
      <c r="R5" s="1069"/>
      <c r="S5" s="1069"/>
      <c r="T5" s="1069"/>
      <c r="U5" s="1069"/>
      <c r="V5" s="1069"/>
      <c r="W5" s="1069"/>
      <c r="X5" s="1069"/>
      <c r="Y5" s="1069"/>
      <c r="Z5" s="1069"/>
      <c r="AA5" s="1069"/>
      <c r="AB5" s="1070"/>
      <c r="AC5" s="51"/>
      <c r="AD5" s="51"/>
    </row>
    <row r="6" spans="1:30" s="52" customFormat="1" ht="18.75" customHeight="1" thickBot="1">
      <c r="A6" s="1048"/>
      <c r="B6" s="1046"/>
      <c r="C6" s="1088"/>
      <c r="D6" s="1095"/>
      <c r="E6" s="1088"/>
      <c r="F6" s="1090"/>
      <c r="G6" s="1067"/>
      <c r="H6" s="1117"/>
      <c r="I6" s="1117"/>
      <c r="J6" s="1117"/>
      <c r="K6" s="1072"/>
      <c r="L6" s="1072"/>
      <c r="M6" s="1050"/>
      <c r="N6" s="334">
        <v>1</v>
      </c>
      <c r="O6" s="1039">
        <v>2</v>
      </c>
      <c r="P6" s="1040"/>
      <c r="Q6" s="335">
        <v>3</v>
      </c>
      <c r="R6" s="1039">
        <v>4</v>
      </c>
      <c r="S6" s="1040"/>
      <c r="T6" s="335">
        <v>5</v>
      </c>
      <c r="U6" s="1039">
        <v>6</v>
      </c>
      <c r="V6" s="1040"/>
      <c r="W6" s="335">
        <v>7</v>
      </c>
      <c r="X6" s="1039">
        <v>8</v>
      </c>
      <c r="Y6" s="1040"/>
      <c r="Z6" s="1039">
        <v>9</v>
      </c>
      <c r="AA6" s="1135"/>
      <c r="AB6" s="1136"/>
      <c r="AC6" s="51"/>
      <c r="AD6" s="51"/>
    </row>
    <row r="7" spans="1:30" s="68" customFormat="1" ht="19.5" thickBot="1">
      <c r="A7" s="59">
        <v>1</v>
      </c>
      <c r="B7" s="336">
        <v>2</v>
      </c>
      <c r="C7" s="337">
        <v>3</v>
      </c>
      <c r="D7" s="337">
        <v>4</v>
      </c>
      <c r="E7" s="337">
        <v>5</v>
      </c>
      <c r="F7" s="337">
        <v>6</v>
      </c>
      <c r="G7" s="338">
        <v>7</v>
      </c>
      <c r="H7" s="339">
        <v>8</v>
      </c>
      <c r="I7" s="339">
        <v>9</v>
      </c>
      <c r="J7" s="339">
        <v>10</v>
      </c>
      <c r="K7" s="339">
        <v>11</v>
      </c>
      <c r="L7" s="339">
        <v>12</v>
      </c>
      <c r="M7" s="340">
        <v>13</v>
      </c>
      <c r="N7" s="341">
        <v>14</v>
      </c>
      <c r="O7" s="1037">
        <v>15</v>
      </c>
      <c r="P7" s="1038"/>
      <c r="Q7" s="342">
        <v>17</v>
      </c>
      <c r="R7" s="1037">
        <v>18</v>
      </c>
      <c r="S7" s="1038"/>
      <c r="T7" s="342">
        <v>20</v>
      </c>
      <c r="U7" s="1037">
        <v>21</v>
      </c>
      <c r="V7" s="1038"/>
      <c r="W7" s="342">
        <v>23</v>
      </c>
      <c r="X7" s="1037">
        <v>24</v>
      </c>
      <c r="Y7" s="1038"/>
      <c r="Z7" s="1037">
        <v>26</v>
      </c>
      <c r="AA7" s="1137"/>
      <c r="AB7" s="1138"/>
      <c r="AC7" s="67"/>
      <c r="AD7" s="67"/>
    </row>
    <row r="8" spans="1:30" s="52" customFormat="1" ht="19.5" thickBot="1">
      <c r="A8" s="1051" t="s">
        <v>76</v>
      </c>
      <c r="B8" s="1052"/>
      <c r="C8" s="1052"/>
      <c r="D8" s="1052"/>
      <c r="E8" s="1052"/>
      <c r="F8" s="1052"/>
      <c r="G8" s="1052"/>
      <c r="H8" s="1052"/>
      <c r="I8" s="1052"/>
      <c r="J8" s="1052"/>
      <c r="K8" s="1052"/>
      <c r="L8" s="1052"/>
      <c r="M8" s="1052"/>
      <c r="N8" s="1052"/>
      <c r="O8" s="1052"/>
      <c r="P8" s="1052"/>
      <c r="Q8" s="1052"/>
      <c r="R8" s="1052"/>
      <c r="S8" s="1052"/>
      <c r="T8" s="1052"/>
      <c r="U8" s="1052"/>
      <c r="V8" s="1052"/>
      <c r="W8" s="1052"/>
      <c r="X8" s="1052"/>
      <c r="Y8" s="1052"/>
      <c r="Z8" s="1052"/>
      <c r="AA8" s="1052"/>
      <c r="AB8" s="1053"/>
      <c r="AC8" s="51"/>
      <c r="AD8" s="51"/>
    </row>
    <row r="9" spans="1:30" s="52" customFormat="1" ht="19.5" thickBot="1">
      <c r="A9" s="1051" t="s">
        <v>131</v>
      </c>
      <c r="B9" s="1052"/>
      <c r="C9" s="1052"/>
      <c r="D9" s="1052"/>
      <c r="E9" s="1052"/>
      <c r="F9" s="1052"/>
      <c r="G9" s="1052"/>
      <c r="H9" s="1052"/>
      <c r="I9" s="1052"/>
      <c r="J9" s="1052"/>
      <c r="K9" s="1052"/>
      <c r="L9" s="1052"/>
      <c r="M9" s="1052"/>
      <c r="N9" s="1052"/>
      <c r="O9" s="1052"/>
      <c r="P9" s="1052"/>
      <c r="Q9" s="1052"/>
      <c r="R9" s="1052"/>
      <c r="S9" s="1052"/>
      <c r="T9" s="1052"/>
      <c r="U9" s="1052"/>
      <c r="V9" s="1052"/>
      <c r="W9" s="1052"/>
      <c r="X9" s="1052"/>
      <c r="Y9" s="1052"/>
      <c r="Z9" s="1052"/>
      <c r="AA9" s="1052"/>
      <c r="AB9" s="1053"/>
      <c r="AC9" s="51"/>
      <c r="AD9" s="51"/>
    </row>
    <row r="10" spans="1:30" s="52" customFormat="1" ht="19.5" thickBot="1">
      <c r="A10" s="1146" t="s">
        <v>132</v>
      </c>
      <c r="B10" s="1147"/>
      <c r="C10" s="1147"/>
      <c r="D10" s="1147"/>
      <c r="E10" s="1147"/>
      <c r="F10" s="1147"/>
      <c r="G10" s="1147"/>
      <c r="H10" s="1147"/>
      <c r="I10" s="1147"/>
      <c r="J10" s="1147"/>
      <c r="K10" s="1147"/>
      <c r="L10" s="1147"/>
      <c r="M10" s="1147"/>
      <c r="N10" s="1147"/>
      <c r="O10" s="1147"/>
      <c r="P10" s="1147"/>
      <c r="Q10" s="1147"/>
      <c r="R10" s="1147"/>
      <c r="S10" s="1147"/>
      <c r="T10" s="1147"/>
      <c r="U10" s="1147"/>
      <c r="V10" s="1147"/>
      <c r="W10" s="1147"/>
      <c r="X10" s="1147"/>
      <c r="Y10" s="1147"/>
      <c r="Z10" s="1147"/>
      <c r="AA10" s="1147"/>
      <c r="AB10" s="1148"/>
      <c r="AC10" s="51"/>
      <c r="AD10" s="51"/>
    </row>
    <row r="11" spans="1:30" s="74" customFormat="1" ht="31.5">
      <c r="A11" s="220" t="s">
        <v>122</v>
      </c>
      <c r="B11" s="343" t="s">
        <v>42</v>
      </c>
      <c r="C11" s="344"/>
      <c r="D11" s="345"/>
      <c r="E11" s="345"/>
      <c r="F11" s="345"/>
      <c r="G11" s="346">
        <f>G12+G13</f>
        <v>6.5</v>
      </c>
      <c r="H11" s="347">
        <f>H12+H13</f>
        <v>195</v>
      </c>
      <c r="I11" s="348">
        <f>I12+I13</f>
        <v>8</v>
      </c>
      <c r="J11" s="348">
        <f>J12+J13</f>
        <v>8</v>
      </c>
      <c r="K11" s="348"/>
      <c r="L11" s="348"/>
      <c r="M11" s="348">
        <f>M12+M13</f>
        <v>187</v>
      </c>
      <c r="N11" s="349"/>
      <c r="O11" s="1029"/>
      <c r="P11" s="1030"/>
      <c r="Q11" s="349"/>
      <c r="R11" s="1029"/>
      <c r="S11" s="1030"/>
      <c r="T11" s="349"/>
      <c r="U11" s="1029"/>
      <c r="V11" s="1030"/>
      <c r="W11" s="349"/>
      <c r="X11" s="1029"/>
      <c r="Y11" s="1030"/>
      <c r="Z11" s="1139"/>
      <c r="AA11" s="1140"/>
      <c r="AB11" s="1030"/>
      <c r="AC11" s="73"/>
      <c r="AD11" s="73"/>
    </row>
    <row r="12" spans="1:30" s="86" customFormat="1" ht="32.25" thickBot="1">
      <c r="A12" s="226" t="s">
        <v>129</v>
      </c>
      <c r="B12" s="350" t="s">
        <v>42</v>
      </c>
      <c r="C12" s="351"/>
      <c r="D12" s="352">
        <v>1</v>
      </c>
      <c r="E12" s="352"/>
      <c r="F12" s="352"/>
      <c r="G12" s="353">
        <v>2.5</v>
      </c>
      <c r="H12" s="354">
        <f aca="true" t="shared" si="0" ref="H12:H17">G12*30</f>
        <v>75</v>
      </c>
      <c r="I12" s="354">
        <f aca="true" t="shared" si="1" ref="I12:I17">SUM(J12:L12)</f>
        <v>4</v>
      </c>
      <c r="J12" s="355">
        <v>4</v>
      </c>
      <c r="K12" s="355"/>
      <c r="L12" s="355"/>
      <c r="M12" s="356">
        <f aca="true" t="shared" si="2" ref="M12:M17">H12-I12</f>
        <v>71</v>
      </c>
      <c r="N12" s="357" t="s">
        <v>115</v>
      </c>
      <c r="O12" s="975"/>
      <c r="P12" s="976"/>
      <c r="Q12" s="357"/>
      <c r="R12" s="975"/>
      <c r="S12" s="976"/>
      <c r="T12" s="357"/>
      <c r="U12" s="975"/>
      <c r="V12" s="976"/>
      <c r="W12" s="357"/>
      <c r="X12" s="975"/>
      <c r="Y12" s="976"/>
      <c r="Z12" s="1141"/>
      <c r="AA12" s="1142"/>
      <c r="AB12" s="1032"/>
      <c r="AC12" s="85"/>
      <c r="AD12" s="85"/>
    </row>
    <row r="13" spans="1:30" s="86" customFormat="1" ht="32.25" thickBot="1">
      <c r="A13" s="226" t="s">
        <v>130</v>
      </c>
      <c r="B13" s="358" t="s">
        <v>42</v>
      </c>
      <c r="C13" s="359">
        <v>2</v>
      </c>
      <c r="D13" s="594"/>
      <c r="E13" s="594"/>
      <c r="F13" s="594"/>
      <c r="G13" s="360">
        <v>4</v>
      </c>
      <c r="H13" s="354">
        <f t="shared" si="0"/>
        <v>120</v>
      </c>
      <c r="I13" s="361">
        <f t="shared" si="1"/>
        <v>4</v>
      </c>
      <c r="J13" s="596">
        <v>4</v>
      </c>
      <c r="K13" s="596"/>
      <c r="L13" s="596"/>
      <c r="M13" s="356">
        <f t="shared" si="2"/>
        <v>116</v>
      </c>
      <c r="N13" s="362"/>
      <c r="O13" s="975" t="s">
        <v>115</v>
      </c>
      <c r="P13" s="976"/>
      <c r="Q13" s="357"/>
      <c r="R13" s="1029"/>
      <c r="S13" s="1030"/>
      <c r="T13" s="357"/>
      <c r="U13" s="1029"/>
      <c r="V13" s="1030"/>
      <c r="W13" s="357"/>
      <c r="X13" s="1029"/>
      <c r="Y13" s="1030"/>
      <c r="Z13" s="1143"/>
      <c r="AA13" s="981"/>
      <c r="AB13" s="974"/>
      <c r="AC13" s="85"/>
      <c r="AD13" s="85"/>
    </row>
    <row r="14" spans="1:30" s="74" customFormat="1" ht="19.5" thickBot="1">
      <c r="A14" s="226" t="s">
        <v>123</v>
      </c>
      <c r="B14" s="358" t="s">
        <v>205</v>
      </c>
      <c r="C14" s="359">
        <v>3</v>
      </c>
      <c r="D14" s="594"/>
      <c r="E14" s="594"/>
      <c r="F14" s="594"/>
      <c r="G14" s="363">
        <v>4.5</v>
      </c>
      <c r="H14" s="354">
        <f t="shared" si="0"/>
        <v>135</v>
      </c>
      <c r="I14" s="361">
        <f t="shared" si="1"/>
        <v>4</v>
      </c>
      <c r="J14" s="596">
        <v>4</v>
      </c>
      <c r="K14" s="596"/>
      <c r="L14" s="596"/>
      <c r="M14" s="356">
        <f t="shared" si="2"/>
        <v>131</v>
      </c>
      <c r="N14" s="364"/>
      <c r="O14" s="1029"/>
      <c r="P14" s="1030"/>
      <c r="Q14" s="364" t="s">
        <v>115</v>
      </c>
      <c r="R14" s="975"/>
      <c r="S14" s="976"/>
      <c r="T14" s="364"/>
      <c r="U14" s="975"/>
      <c r="V14" s="976"/>
      <c r="W14" s="364"/>
      <c r="X14" s="975"/>
      <c r="Y14" s="976"/>
      <c r="Z14" s="1144"/>
      <c r="AA14" s="1145"/>
      <c r="AB14" s="1028"/>
      <c r="AC14" s="73"/>
      <c r="AD14" s="73"/>
    </row>
    <row r="15" spans="1:30" s="74" customFormat="1" ht="19.5" thickBot="1">
      <c r="A15" s="226" t="s">
        <v>124</v>
      </c>
      <c r="B15" s="358" t="s">
        <v>74</v>
      </c>
      <c r="C15" s="359"/>
      <c r="D15" s="594">
        <v>3</v>
      </c>
      <c r="E15" s="594"/>
      <c r="F15" s="594"/>
      <c r="G15" s="363">
        <v>3</v>
      </c>
      <c r="H15" s="354">
        <f t="shared" si="0"/>
        <v>90</v>
      </c>
      <c r="I15" s="361">
        <f t="shared" si="1"/>
        <v>4</v>
      </c>
      <c r="J15" s="596">
        <v>4</v>
      </c>
      <c r="K15" s="596"/>
      <c r="L15" s="596"/>
      <c r="M15" s="356">
        <f t="shared" si="2"/>
        <v>86</v>
      </c>
      <c r="N15" s="364"/>
      <c r="O15" s="975"/>
      <c r="P15" s="976"/>
      <c r="Q15" s="364" t="s">
        <v>115</v>
      </c>
      <c r="R15" s="1029"/>
      <c r="S15" s="1030"/>
      <c r="T15" s="364"/>
      <c r="U15" s="1029"/>
      <c r="V15" s="1030"/>
      <c r="W15" s="364"/>
      <c r="X15" s="1029"/>
      <c r="Y15" s="1030"/>
      <c r="Z15" s="1017"/>
      <c r="AA15" s="1018"/>
      <c r="AB15" s="1019"/>
      <c r="AC15" s="73"/>
      <c r="AD15" s="73"/>
    </row>
    <row r="16" spans="1:30" s="74" customFormat="1" ht="31.5">
      <c r="A16" s="226" t="s">
        <v>125</v>
      </c>
      <c r="B16" s="358" t="s">
        <v>41</v>
      </c>
      <c r="C16" s="359">
        <v>4</v>
      </c>
      <c r="D16" s="594"/>
      <c r="E16" s="594"/>
      <c r="F16" s="594"/>
      <c r="G16" s="363">
        <v>3</v>
      </c>
      <c r="H16" s="354">
        <f t="shared" si="0"/>
        <v>90</v>
      </c>
      <c r="I16" s="361">
        <f t="shared" si="1"/>
        <v>4</v>
      </c>
      <c r="J16" s="596">
        <v>4</v>
      </c>
      <c r="K16" s="596"/>
      <c r="L16" s="596"/>
      <c r="M16" s="356">
        <f t="shared" si="2"/>
        <v>86</v>
      </c>
      <c r="N16" s="364"/>
      <c r="O16" s="1029"/>
      <c r="P16" s="1030"/>
      <c r="Q16" s="364"/>
      <c r="R16" s="1033" t="s">
        <v>115</v>
      </c>
      <c r="S16" s="998"/>
      <c r="T16" s="364"/>
      <c r="U16" s="975"/>
      <c r="V16" s="976"/>
      <c r="W16" s="364"/>
      <c r="X16" s="975"/>
      <c r="Y16" s="976"/>
      <c r="Z16" s="996"/>
      <c r="AA16" s="997"/>
      <c r="AB16" s="998"/>
      <c r="AC16" s="73"/>
      <c r="AD16" s="73"/>
    </row>
    <row r="17" spans="1:30" s="74" customFormat="1" ht="19.5" thickBot="1">
      <c r="A17" s="235" t="s">
        <v>126</v>
      </c>
      <c r="B17" s="365" t="s">
        <v>59</v>
      </c>
      <c r="C17" s="359">
        <v>4</v>
      </c>
      <c r="D17" s="594"/>
      <c r="E17" s="594"/>
      <c r="F17" s="594"/>
      <c r="G17" s="363">
        <v>4.5</v>
      </c>
      <c r="H17" s="354">
        <f t="shared" si="0"/>
        <v>135</v>
      </c>
      <c r="I17" s="361">
        <f t="shared" si="1"/>
        <v>4</v>
      </c>
      <c r="J17" s="596">
        <v>4</v>
      </c>
      <c r="K17" s="596"/>
      <c r="L17" s="596"/>
      <c r="M17" s="356">
        <f t="shared" si="2"/>
        <v>131</v>
      </c>
      <c r="N17" s="366"/>
      <c r="O17" s="975"/>
      <c r="P17" s="976"/>
      <c r="Q17" s="366"/>
      <c r="R17" s="1233" t="s">
        <v>115</v>
      </c>
      <c r="S17" s="1012"/>
      <c r="T17" s="366"/>
      <c r="U17" s="1233"/>
      <c r="V17" s="1012"/>
      <c r="W17" s="366"/>
      <c r="X17" s="1233"/>
      <c r="Y17" s="1012"/>
      <c r="Z17" s="1010"/>
      <c r="AA17" s="1011"/>
      <c r="AB17" s="1012"/>
      <c r="AC17" s="73"/>
      <c r="AD17" s="73"/>
    </row>
    <row r="18" spans="1:30" s="214" customFormat="1" ht="19.5" thickBot="1">
      <c r="A18" s="1242" t="s">
        <v>206</v>
      </c>
      <c r="B18" s="1042"/>
      <c r="C18" s="367"/>
      <c r="D18" s="368"/>
      <c r="E18" s="369"/>
      <c r="F18" s="369"/>
      <c r="G18" s="370">
        <f>SUM(G12:G17)</f>
        <v>21.5</v>
      </c>
      <c r="H18" s="370">
        <f aca="true" t="shared" si="3" ref="H18:M18">SUM(H12:H17)</f>
        <v>645</v>
      </c>
      <c r="I18" s="370">
        <f>SUM(I12:I17)</f>
        <v>24</v>
      </c>
      <c r="J18" s="370">
        <f t="shared" si="3"/>
        <v>24</v>
      </c>
      <c r="K18" s="370"/>
      <c r="L18" s="370"/>
      <c r="M18" s="370">
        <f t="shared" si="3"/>
        <v>621</v>
      </c>
      <c r="N18" s="371" t="s">
        <v>115</v>
      </c>
      <c r="O18" s="1149" t="s">
        <v>115</v>
      </c>
      <c r="P18" s="1255"/>
      <c r="Q18" s="371" t="s">
        <v>207</v>
      </c>
      <c r="R18" s="1149" t="s">
        <v>207</v>
      </c>
      <c r="S18" s="1255"/>
      <c r="T18" s="371">
        <f>SUM(T12:T17)</f>
        <v>0</v>
      </c>
      <c r="U18" s="371">
        <f>SUM(U12:U17)</f>
        <v>0</v>
      </c>
      <c r="V18" s="371">
        <f>SUM(V12:V17)</f>
        <v>0</v>
      </c>
      <c r="W18" s="371">
        <f>SUM(W12:W17)</f>
        <v>0</v>
      </c>
      <c r="X18" s="1149">
        <f>SUM(Y12:Y17)</f>
        <v>0</v>
      </c>
      <c r="Y18" s="1255"/>
      <c r="Z18" s="1149"/>
      <c r="AA18" s="1150"/>
      <c r="AB18" s="1151"/>
      <c r="AC18" s="213"/>
      <c r="AD18" s="213"/>
    </row>
    <row r="19" spans="1:30" s="52" customFormat="1" ht="19.5" thickBot="1">
      <c r="A19" s="278" t="s">
        <v>133</v>
      </c>
      <c r="B19" s="372"/>
      <c r="C19" s="372"/>
      <c r="D19" s="372"/>
      <c r="E19" s="372"/>
      <c r="F19" s="372"/>
      <c r="G19" s="372"/>
      <c r="H19" s="372"/>
      <c r="I19" s="372"/>
      <c r="J19" s="372"/>
      <c r="K19" s="372"/>
      <c r="L19" s="372"/>
      <c r="M19" s="372"/>
      <c r="N19" s="372"/>
      <c r="O19" s="372"/>
      <c r="P19" s="372"/>
      <c r="Q19" s="372"/>
      <c r="R19" s="372"/>
      <c r="S19" s="372"/>
      <c r="T19" s="372"/>
      <c r="U19" s="372"/>
      <c r="V19" s="372"/>
      <c r="W19" s="372"/>
      <c r="X19" s="372"/>
      <c r="Y19" s="372"/>
      <c r="Z19" s="372"/>
      <c r="AA19" s="1147"/>
      <c r="AB19" s="1147"/>
      <c r="AC19" s="51"/>
      <c r="AD19" s="51"/>
    </row>
    <row r="20" spans="1:30" s="300" customFormat="1" ht="18.75" customHeight="1">
      <c r="A20" s="291" t="s">
        <v>134</v>
      </c>
      <c r="B20" s="373" t="s">
        <v>81</v>
      </c>
      <c r="C20" s="374">
        <v>3</v>
      </c>
      <c r="D20" s="375"/>
      <c r="E20" s="375"/>
      <c r="F20" s="376"/>
      <c r="G20" s="377">
        <v>6</v>
      </c>
      <c r="H20" s="378">
        <f>G20*30</f>
        <v>180</v>
      </c>
      <c r="I20" s="379">
        <v>10</v>
      </c>
      <c r="J20" s="379">
        <v>8</v>
      </c>
      <c r="K20" s="379"/>
      <c r="L20" s="379">
        <v>2</v>
      </c>
      <c r="M20" s="379">
        <v>170</v>
      </c>
      <c r="N20" s="380"/>
      <c r="O20" s="1180"/>
      <c r="P20" s="1181"/>
      <c r="Q20" s="380" t="s">
        <v>208</v>
      </c>
      <c r="R20" s="1180"/>
      <c r="S20" s="1181"/>
      <c r="T20" s="381"/>
      <c r="U20" s="1182"/>
      <c r="V20" s="1183"/>
      <c r="W20" s="381"/>
      <c r="X20" s="1182"/>
      <c r="Y20" s="1183"/>
      <c r="Z20" s="1184"/>
      <c r="AA20" s="1185"/>
      <c r="AB20" s="1186"/>
      <c r="AC20" s="299"/>
      <c r="AD20" s="299"/>
    </row>
    <row r="21" spans="1:30" s="107" customFormat="1" ht="18.75" hidden="1">
      <c r="A21" s="243"/>
      <c r="B21" s="358"/>
      <c r="C21" s="382"/>
      <c r="D21" s="594"/>
      <c r="E21" s="383"/>
      <c r="F21" s="383"/>
      <c r="G21" s="363"/>
      <c r="H21" s="384"/>
      <c r="I21" s="385"/>
      <c r="J21" s="594"/>
      <c r="K21" s="594"/>
      <c r="L21" s="594"/>
      <c r="M21" s="386"/>
      <c r="N21" s="362"/>
      <c r="O21" s="975"/>
      <c r="P21" s="976"/>
      <c r="Q21" s="362"/>
      <c r="R21" s="975"/>
      <c r="S21" s="976"/>
      <c r="T21" s="362"/>
      <c r="U21" s="975"/>
      <c r="V21" s="976"/>
      <c r="W21" s="362"/>
      <c r="X21" s="975"/>
      <c r="Y21" s="976"/>
      <c r="Z21" s="984"/>
      <c r="AA21" s="985"/>
      <c r="AB21" s="976"/>
      <c r="AC21" s="106"/>
      <c r="AD21" s="106"/>
    </row>
    <row r="22" spans="1:30" s="107" customFormat="1" ht="18.75" hidden="1">
      <c r="A22" s="243"/>
      <c r="B22" s="358"/>
      <c r="C22" s="382"/>
      <c r="D22" s="594"/>
      <c r="E22" s="383"/>
      <c r="F22" s="383"/>
      <c r="G22" s="363"/>
      <c r="H22" s="384"/>
      <c r="I22" s="385"/>
      <c r="J22" s="594"/>
      <c r="K22" s="594"/>
      <c r="L22" s="594"/>
      <c r="M22" s="386"/>
      <c r="N22" s="387"/>
      <c r="O22" s="975"/>
      <c r="P22" s="976"/>
      <c r="Q22" s="362"/>
      <c r="R22" s="975"/>
      <c r="S22" s="976"/>
      <c r="T22" s="362"/>
      <c r="U22" s="975"/>
      <c r="V22" s="976"/>
      <c r="W22" s="362"/>
      <c r="X22" s="975"/>
      <c r="Y22" s="976"/>
      <c r="Z22" s="984"/>
      <c r="AA22" s="985"/>
      <c r="AB22" s="976"/>
      <c r="AC22" s="106"/>
      <c r="AD22" s="106"/>
    </row>
    <row r="23" spans="1:30" s="102" customFormat="1" ht="18.75">
      <c r="A23" s="242" t="s">
        <v>135</v>
      </c>
      <c r="B23" s="388" t="s">
        <v>86</v>
      </c>
      <c r="C23" s="389"/>
      <c r="D23" s="390"/>
      <c r="E23" s="390"/>
      <c r="F23" s="390"/>
      <c r="G23" s="391">
        <f>SUM(G24:G25)</f>
        <v>6</v>
      </c>
      <c r="H23" s="391">
        <f aca="true" t="shared" si="4" ref="H23:M23">SUM(H24:H25)</f>
        <v>180</v>
      </c>
      <c r="I23" s="392">
        <f t="shared" si="4"/>
        <v>20</v>
      </c>
      <c r="J23" s="392">
        <f t="shared" si="4"/>
        <v>8</v>
      </c>
      <c r="K23" s="392">
        <f t="shared" si="4"/>
        <v>12</v>
      </c>
      <c r="L23" s="391"/>
      <c r="M23" s="392">
        <f t="shared" si="4"/>
        <v>160</v>
      </c>
      <c r="N23" s="366"/>
      <c r="O23" s="975"/>
      <c r="P23" s="976"/>
      <c r="Q23" s="364"/>
      <c r="R23" s="975"/>
      <c r="S23" s="976"/>
      <c r="T23" s="364"/>
      <c r="U23" s="975"/>
      <c r="V23" s="976"/>
      <c r="W23" s="364"/>
      <c r="X23" s="975"/>
      <c r="Y23" s="976"/>
      <c r="Z23" s="996"/>
      <c r="AA23" s="997"/>
      <c r="AB23" s="998"/>
      <c r="AC23" s="101"/>
      <c r="AD23" s="101"/>
    </row>
    <row r="24" spans="1:30" s="107" customFormat="1" ht="18.75">
      <c r="A24" s="243" t="s">
        <v>136</v>
      </c>
      <c r="B24" s="358" t="s">
        <v>86</v>
      </c>
      <c r="C24" s="359"/>
      <c r="D24" s="594">
        <v>1</v>
      </c>
      <c r="E24" s="594"/>
      <c r="F24" s="594"/>
      <c r="G24" s="393">
        <v>3</v>
      </c>
      <c r="H24" s="384">
        <f>G24*30</f>
        <v>90</v>
      </c>
      <c r="I24" s="385">
        <f aca="true" t="shared" si="5" ref="I24:I29">SUM(J24:L24)</f>
        <v>8</v>
      </c>
      <c r="J24" s="383">
        <v>4</v>
      </c>
      <c r="K24" s="594">
        <v>4</v>
      </c>
      <c r="L24" s="594"/>
      <c r="M24" s="386">
        <f aca="true" t="shared" si="6" ref="M24:M34">H24-I24</f>
        <v>82</v>
      </c>
      <c r="N24" s="387" t="s">
        <v>207</v>
      </c>
      <c r="O24" s="975"/>
      <c r="P24" s="976"/>
      <c r="Q24" s="362"/>
      <c r="R24" s="975"/>
      <c r="S24" s="976"/>
      <c r="T24" s="362"/>
      <c r="U24" s="975"/>
      <c r="V24" s="976"/>
      <c r="W24" s="362"/>
      <c r="X24" s="975"/>
      <c r="Y24" s="976"/>
      <c r="Z24" s="984"/>
      <c r="AA24" s="985"/>
      <c r="AB24" s="976"/>
      <c r="AC24" s="106"/>
      <c r="AD24" s="106"/>
    </row>
    <row r="25" spans="1:30" s="107" customFormat="1" ht="19.5" thickBot="1">
      <c r="A25" s="243" t="s">
        <v>137</v>
      </c>
      <c r="B25" s="358" t="s">
        <v>86</v>
      </c>
      <c r="C25" s="359">
        <v>2</v>
      </c>
      <c r="D25" s="594"/>
      <c r="E25" s="594"/>
      <c r="F25" s="594"/>
      <c r="G25" s="394">
        <v>3</v>
      </c>
      <c r="H25" s="384">
        <f>G25*30</f>
        <v>90</v>
      </c>
      <c r="I25" s="385">
        <f t="shared" si="5"/>
        <v>12</v>
      </c>
      <c r="J25" s="383">
        <v>4</v>
      </c>
      <c r="K25" s="594">
        <v>8</v>
      </c>
      <c r="L25" s="594"/>
      <c r="M25" s="386">
        <f t="shared" si="6"/>
        <v>78</v>
      </c>
      <c r="N25" s="387"/>
      <c r="O25" s="975" t="s">
        <v>214</v>
      </c>
      <c r="P25" s="976"/>
      <c r="Q25" s="362"/>
      <c r="R25" s="975"/>
      <c r="S25" s="976"/>
      <c r="T25" s="362"/>
      <c r="U25" s="975"/>
      <c r="V25" s="976"/>
      <c r="W25" s="362"/>
      <c r="X25" s="975"/>
      <c r="Y25" s="976"/>
      <c r="Z25" s="984"/>
      <c r="AA25" s="985"/>
      <c r="AB25" s="976"/>
      <c r="AC25" s="106"/>
      <c r="AD25" s="106"/>
    </row>
    <row r="26" spans="1:30" s="102" customFormat="1" ht="18.75">
      <c r="A26" s="242" t="s">
        <v>138</v>
      </c>
      <c r="B26" s="395" t="s">
        <v>64</v>
      </c>
      <c r="C26" s="389">
        <v>1</v>
      </c>
      <c r="D26" s="396"/>
      <c r="E26" s="396"/>
      <c r="F26" s="396"/>
      <c r="G26" s="391">
        <v>4</v>
      </c>
      <c r="H26" s="397">
        <f>G26*30</f>
        <v>120</v>
      </c>
      <c r="I26" s="392">
        <f t="shared" si="5"/>
        <v>4</v>
      </c>
      <c r="J26" s="390">
        <v>4</v>
      </c>
      <c r="K26" s="390"/>
      <c r="L26" s="390"/>
      <c r="M26" s="398">
        <f t="shared" si="6"/>
        <v>116</v>
      </c>
      <c r="N26" s="364" t="s">
        <v>115</v>
      </c>
      <c r="O26" s="975"/>
      <c r="P26" s="976"/>
      <c r="Q26" s="364"/>
      <c r="R26" s="975"/>
      <c r="S26" s="976"/>
      <c r="T26" s="364"/>
      <c r="U26" s="975"/>
      <c r="V26" s="976"/>
      <c r="W26" s="364"/>
      <c r="X26" s="975"/>
      <c r="Y26" s="976"/>
      <c r="Z26" s="996"/>
      <c r="AA26" s="997"/>
      <c r="AB26" s="998"/>
      <c r="AC26" s="101"/>
      <c r="AD26" s="101"/>
    </row>
    <row r="27" spans="1:30" s="102" customFormat="1" ht="18.75">
      <c r="A27" s="242" t="s">
        <v>139</v>
      </c>
      <c r="B27" s="388" t="s">
        <v>37</v>
      </c>
      <c r="C27" s="389"/>
      <c r="D27" s="390"/>
      <c r="E27" s="390"/>
      <c r="F27" s="390"/>
      <c r="G27" s="391">
        <f>G28+G29</f>
        <v>5</v>
      </c>
      <c r="H27" s="391">
        <f>H28+H29</f>
        <v>150</v>
      </c>
      <c r="I27" s="392">
        <f>I28+I29</f>
        <v>12</v>
      </c>
      <c r="J27" s="392">
        <f>J28+J29</f>
        <v>6</v>
      </c>
      <c r="K27" s="391"/>
      <c r="L27" s="392">
        <v>2</v>
      </c>
      <c r="M27" s="398">
        <f t="shared" si="6"/>
        <v>138</v>
      </c>
      <c r="N27" s="364"/>
      <c r="O27" s="975"/>
      <c r="P27" s="976"/>
      <c r="Q27" s="364"/>
      <c r="R27" s="975"/>
      <c r="S27" s="976"/>
      <c r="T27" s="364"/>
      <c r="U27" s="975"/>
      <c r="V27" s="976"/>
      <c r="W27" s="364"/>
      <c r="X27" s="975"/>
      <c r="Y27" s="976"/>
      <c r="Z27" s="996"/>
      <c r="AA27" s="997"/>
      <c r="AB27" s="998"/>
      <c r="AC27" s="101"/>
      <c r="AD27" s="101"/>
    </row>
    <row r="28" spans="1:30" s="331" customFormat="1" ht="18.75">
      <c r="A28" s="321" t="s">
        <v>140</v>
      </c>
      <c r="B28" s="358" t="s">
        <v>37</v>
      </c>
      <c r="C28" s="399">
        <v>2</v>
      </c>
      <c r="D28" s="594"/>
      <c r="E28" s="594"/>
      <c r="F28" s="594"/>
      <c r="G28" s="363">
        <v>4</v>
      </c>
      <c r="H28" s="384">
        <f>G28*30</f>
        <v>120</v>
      </c>
      <c r="I28" s="385">
        <f t="shared" si="5"/>
        <v>8</v>
      </c>
      <c r="J28" s="594">
        <v>6</v>
      </c>
      <c r="K28" s="594"/>
      <c r="L28" s="594">
        <v>2</v>
      </c>
      <c r="M28" s="386">
        <f>H28-I28</f>
        <v>112</v>
      </c>
      <c r="N28" s="362"/>
      <c r="O28" s="1202" t="s">
        <v>207</v>
      </c>
      <c r="P28" s="1203"/>
      <c r="Q28" s="362"/>
      <c r="R28" s="975"/>
      <c r="S28" s="976"/>
      <c r="T28" s="362"/>
      <c r="U28" s="975"/>
      <c r="V28" s="976"/>
      <c r="W28" s="362"/>
      <c r="X28" s="975"/>
      <c r="Y28" s="976"/>
      <c r="Z28" s="984"/>
      <c r="AA28" s="985"/>
      <c r="AB28" s="976"/>
      <c r="AC28" s="330"/>
      <c r="AD28" s="330"/>
    </row>
    <row r="29" spans="1:30" s="107" customFormat="1" ht="18.75">
      <c r="A29" s="243" t="s">
        <v>141</v>
      </c>
      <c r="B29" s="358" t="s">
        <v>61</v>
      </c>
      <c r="C29" s="359"/>
      <c r="D29" s="594"/>
      <c r="E29" s="594"/>
      <c r="F29" s="594">
        <v>3</v>
      </c>
      <c r="G29" s="363">
        <v>1</v>
      </c>
      <c r="H29" s="384">
        <f>G29*30</f>
        <v>30</v>
      </c>
      <c r="I29" s="385">
        <f t="shared" si="5"/>
        <v>4</v>
      </c>
      <c r="J29" s="383"/>
      <c r="K29" s="383"/>
      <c r="L29" s="383">
        <v>4</v>
      </c>
      <c r="M29" s="386">
        <f t="shared" si="6"/>
        <v>26</v>
      </c>
      <c r="N29" s="362"/>
      <c r="O29" s="975"/>
      <c r="P29" s="976"/>
      <c r="Q29" s="362" t="s">
        <v>115</v>
      </c>
      <c r="R29" s="975"/>
      <c r="S29" s="976"/>
      <c r="T29" s="362"/>
      <c r="U29" s="975"/>
      <c r="V29" s="976"/>
      <c r="W29" s="362"/>
      <c r="X29" s="975"/>
      <c r="Y29" s="976"/>
      <c r="Z29" s="984"/>
      <c r="AA29" s="985"/>
      <c r="AB29" s="976"/>
      <c r="AC29" s="106"/>
      <c r="AD29" s="106"/>
    </row>
    <row r="30" spans="1:30" s="300" customFormat="1" ht="18.75">
      <c r="A30" s="291" t="s">
        <v>142</v>
      </c>
      <c r="B30" s="400" t="s">
        <v>57</v>
      </c>
      <c r="C30" s="401"/>
      <c r="D30" s="402"/>
      <c r="E30" s="402"/>
      <c r="F30" s="402"/>
      <c r="G30" s="403">
        <f>G31+G32</f>
        <v>11.5</v>
      </c>
      <c r="H30" s="403">
        <f>H31+H32</f>
        <v>345</v>
      </c>
      <c r="I30" s="404">
        <f>I31+I32</f>
        <v>28</v>
      </c>
      <c r="J30" s="404">
        <v>18</v>
      </c>
      <c r="K30" s="404"/>
      <c r="L30" s="404">
        <v>10</v>
      </c>
      <c r="M30" s="404">
        <f>M31+M32</f>
        <v>317</v>
      </c>
      <c r="N30" s="405"/>
      <c r="O30" s="1193"/>
      <c r="P30" s="1194"/>
      <c r="Q30" s="405"/>
      <c r="R30" s="1193"/>
      <c r="S30" s="1194"/>
      <c r="T30" s="405"/>
      <c r="U30" s="1193"/>
      <c r="V30" s="1194"/>
      <c r="W30" s="405"/>
      <c r="X30" s="1193"/>
      <c r="Y30" s="1194"/>
      <c r="Z30" s="1195"/>
      <c r="AA30" s="1196"/>
      <c r="AB30" s="1197"/>
      <c r="AC30" s="299"/>
      <c r="AD30" s="299"/>
    </row>
    <row r="31" spans="1:30" s="318" customFormat="1" ht="31.5">
      <c r="A31" s="310" t="s">
        <v>143</v>
      </c>
      <c r="B31" s="406" t="s">
        <v>82</v>
      </c>
      <c r="C31" s="407">
        <v>1</v>
      </c>
      <c r="D31" s="408"/>
      <c r="E31" s="408"/>
      <c r="F31" s="408"/>
      <c r="G31" s="360">
        <v>7</v>
      </c>
      <c r="H31" s="409">
        <f>G31*30</f>
        <v>210</v>
      </c>
      <c r="I31" s="410">
        <v>16</v>
      </c>
      <c r="J31" s="411" t="s">
        <v>208</v>
      </c>
      <c r="K31" s="408"/>
      <c r="L31" s="411" t="s">
        <v>209</v>
      </c>
      <c r="M31" s="412">
        <f t="shared" si="6"/>
        <v>194</v>
      </c>
      <c r="N31" s="413" t="s">
        <v>215</v>
      </c>
      <c r="O31" s="1193"/>
      <c r="P31" s="1194"/>
      <c r="Q31" s="413"/>
      <c r="R31" s="1193"/>
      <c r="S31" s="1194"/>
      <c r="T31" s="413"/>
      <c r="U31" s="1193"/>
      <c r="V31" s="1194"/>
      <c r="W31" s="413"/>
      <c r="X31" s="1193"/>
      <c r="Y31" s="1194"/>
      <c r="Z31" s="1198"/>
      <c r="AA31" s="1199"/>
      <c r="AB31" s="1194"/>
      <c r="AC31" s="317"/>
      <c r="AD31" s="317"/>
    </row>
    <row r="32" spans="1:30" s="318" customFormat="1" ht="32.25" thickBot="1">
      <c r="A32" s="310" t="s">
        <v>144</v>
      </c>
      <c r="B32" s="406" t="s">
        <v>83</v>
      </c>
      <c r="C32" s="407">
        <v>2</v>
      </c>
      <c r="D32" s="408"/>
      <c r="E32" s="408"/>
      <c r="F32" s="408"/>
      <c r="G32" s="414">
        <v>4.5</v>
      </c>
      <c r="H32" s="409">
        <f>G32*30</f>
        <v>135</v>
      </c>
      <c r="I32" s="410">
        <v>12</v>
      </c>
      <c r="J32" s="411" t="s">
        <v>210</v>
      </c>
      <c r="K32" s="408"/>
      <c r="L32" s="411" t="s">
        <v>211</v>
      </c>
      <c r="M32" s="412">
        <f t="shared" si="6"/>
        <v>123</v>
      </c>
      <c r="N32" s="413"/>
      <c r="O32" s="1193" t="s">
        <v>214</v>
      </c>
      <c r="P32" s="1194"/>
      <c r="Q32" s="413"/>
      <c r="R32" s="1193"/>
      <c r="S32" s="1194"/>
      <c r="T32" s="413"/>
      <c r="U32" s="1193"/>
      <c r="V32" s="1194"/>
      <c r="W32" s="413"/>
      <c r="X32" s="1193"/>
      <c r="Y32" s="1194"/>
      <c r="Z32" s="1198"/>
      <c r="AA32" s="1199"/>
      <c r="AB32" s="1194"/>
      <c r="AC32" s="317"/>
      <c r="AD32" s="317"/>
    </row>
    <row r="33" spans="1:30" s="102" customFormat="1" ht="18.75">
      <c r="A33" s="242" t="s">
        <v>145</v>
      </c>
      <c r="B33" s="388" t="s">
        <v>36</v>
      </c>
      <c r="C33" s="401">
        <v>3</v>
      </c>
      <c r="D33" s="390"/>
      <c r="E33" s="390"/>
      <c r="F33" s="390"/>
      <c r="G33" s="391">
        <v>5</v>
      </c>
      <c r="H33" s="397">
        <f>G33*30</f>
        <v>150</v>
      </c>
      <c r="I33" s="392">
        <v>8</v>
      </c>
      <c r="J33" s="415" t="s">
        <v>114</v>
      </c>
      <c r="K33" s="390"/>
      <c r="L33" s="415" t="s">
        <v>212</v>
      </c>
      <c r="M33" s="398">
        <f t="shared" si="6"/>
        <v>142</v>
      </c>
      <c r="N33" s="364"/>
      <c r="O33" s="1033"/>
      <c r="P33" s="998"/>
      <c r="Q33" s="364" t="s">
        <v>207</v>
      </c>
      <c r="R33" s="975"/>
      <c r="S33" s="976"/>
      <c r="T33" s="364"/>
      <c r="U33" s="975"/>
      <c r="V33" s="976"/>
      <c r="W33" s="364"/>
      <c r="X33" s="975"/>
      <c r="Y33" s="976"/>
      <c r="Z33" s="996"/>
      <c r="AA33" s="997"/>
      <c r="AB33" s="998"/>
      <c r="AC33" s="101"/>
      <c r="AD33" s="101"/>
    </row>
    <row r="34" spans="1:30" s="102" customFormat="1" ht="19.5" thickBot="1">
      <c r="A34" s="242" t="s">
        <v>146</v>
      </c>
      <c r="B34" s="388" t="s">
        <v>35</v>
      </c>
      <c r="C34" s="389">
        <v>1</v>
      </c>
      <c r="D34" s="390"/>
      <c r="E34" s="390"/>
      <c r="F34" s="390"/>
      <c r="G34" s="391">
        <v>5</v>
      </c>
      <c r="H34" s="397">
        <f>G34*30</f>
        <v>150</v>
      </c>
      <c r="I34" s="392">
        <v>8</v>
      </c>
      <c r="J34" s="415" t="s">
        <v>114</v>
      </c>
      <c r="K34" s="390"/>
      <c r="L34" s="415" t="s">
        <v>212</v>
      </c>
      <c r="M34" s="398">
        <f t="shared" si="6"/>
        <v>142</v>
      </c>
      <c r="N34" s="366" t="s">
        <v>207</v>
      </c>
      <c r="O34" s="1233"/>
      <c r="P34" s="1012"/>
      <c r="Q34" s="366"/>
      <c r="R34" s="975"/>
      <c r="S34" s="976"/>
      <c r="T34" s="366"/>
      <c r="U34" s="975"/>
      <c r="V34" s="976"/>
      <c r="W34" s="366"/>
      <c r="X34" s="975"/>
      <c r="Y34" s="976"/>
      <c r="Z34" s="1010"/>
      <c r="AA34" s="1011"/>
      <c r="AB34" s="1012"/>
      <c r="AC34" s="101"/>
      <c r="AD34" s="101"/>
    </row>
    <row r="35" spans="1:30" s="107" customFormat="1" ht="19.5" thickBot="1">
      <c r="A35" s="1041" t="s">
        <v>213</v>
      </c>
      <c r="B35" s="1042"/>
      <c r="C35" s="416"/>
      <c r="D35" s="417"/>
      <c r="E35" s="417"/>
      <c r="F35" s="417"/>
      <c r="G35" s="418">
        <f>G20+G23+G26+G27+G30+G33+G34</f>
        <v>42.5</v>
      </c>
      <c r="H35" s="418">
        <f aca="true" t="shared" si="7" ref="H35:M35">H20+H23+H26+H27+H30+H33+H34</f>
        <v>1275</v>
      </c>
      <c r="I35" s="418">
        <f t="shared" si="7"/>
        <v>90</v>
      </c>
      <c r="J35" s="418">
        <v>56</v>
      </c>
      <c r="K35" s="418">
        <v>12</v>
      </c>
      <c r="L35" s="418">
        <v>22</v>
      </c>
      <c r="M35" s="418">
        <f t="shared" si="7"/>
        <v>1185</v>
      </c>
      <c r="N35" s="419" t="s">
        <v>216</v>
      </c>
      <c r="O35" s="1253" t="s">
        <v>232</v>
      </c>
      <c r="P35" s="1254"/>
      <c r="Q35" s="420" t="s">
        <v>252</v>
      </c>
      <c r="R35" s="1013">
        <f>S21+S22+S24+S25+S26+S28+S29+S31+S32+S33+S34</f>
        <v>0</v>
      </c>
      <c r="S35" s="1014"/>
      <c r="T35" s="419">
        <f>T21+T22+T24+T25+T26+T28+T29+T31+T32+T33+T34</f>
        <v>0</v>
      </c>
      <c r="U35" s="1013">
        <f>V21+V22+V24+V25+V26+V28+V29+V31+V32+V33+V34</f>
        <v>0</v>
      </c>
      <c r="V35" s="1014"/>
      <c r="W35" s="419">
        <f>W21+W22+W24+W25+W26+W28+W29+W31+W32+W33+W34</f>
        <v>0</v>
      </c>
      <c r="X35" s="1013">
        <f>Y21+Y22+Y24+Y25+Y26+Y28+Y29+Y31+Y32+Y33+Y34</f>
        <v>0</v>
      </c>
      <c r="Y35" s="1014"/>
      <c r="Z35" s="1013">
        <f>Z21+Z22+Z24+Z25+Z26+Z28+Z29+Z31+Z32+Z33+Z34</f>
        <v>0</v>
      </c>
      <c r="AA35" s="1155"/>
      <c r="AB35" s="1156"/>
      <c r="AC35" s="106"/>
      <c r="AD35" s="106"/>
    </row>
    <row r="36" spans="1:30" s="107" customFormat="1" ht="18.75">
      <c r="A36" s="1022" t="s">
        <v>147</v>
      </c>
      <c r="B36" s="1023"/>
      <c r="C36" s="1023"/>
      <c r="D36" s="1023"/>
      <c r="E36" s="1023"/>
      <c r="F36" s="1023"/>
      <c r="G36" s="1023"/>
      <c r="H36" s="1023"/>
      <c r="I36" s="1023"/>
      <c r="J36" s="1023"/>
      <c r="K36" s="1023"/>
      <c r="L36" s="1023"/>
      <c r="M36" s="1023"/>
      <c r="N36" s="1023"/>
      <c r="O36" s="1023"/>
      <c r="P36" s="1023"/>
      <c r="Q36" s="1023"/>
      <c r="R36" s="1023"/>
      <c r="S36" s="1023"/>
      <c r="T36" s="1023"/>
      <c r="U36" s="1023"/>
      <c r="V36" s="1023"/>
      <c r="W36" s="1023"/>
      <c r="X36" s="1023"/>
      <c r="Y36" s="1023"/>
      <c r="Z36" s="1023"/>
      <c r="AA36" s="1024"/>
      <c r="AB36" s="421"/>
      <c r="AC36" s="106"/>
      <c r="AD36" s="106"/>
    </row>
    <row r="37" spans="1:30" s="113" customFormat="1" ht="18.75">
      <c r="A37" s="216" t="s">
        <v>150</v>
      </c>
      <c r="B37" s="422" t="s">
        <v>88</v>
      </c>
      <c r="C37" s="423"/>
      <c r="D37" s="424"/>
      <c r="E37" s="424"/>
      <c r="F37" s="424"/>
      <c r="G37" s="425">
        <v>4</v>
      </c>
      <c r="H37" s="425">
        <f aca="true" t="shared" si="8" ref="H37:M37">H38+H39</f>
        <v>120</v>
      </c>
      <c r="I37" s="425">
        <f t="shared" si="8"/>
        <v>10</v>
      </c>
      <c r="J37" s="425">
        <v>4</v>
      </c>
      <c r="K37" s="425"/>
      <c r="L37" s="425">
        <v>6</v>
      </c>
      <c r="M37" s="425">
        <f t="shared" si="8"/>
        <v>110</v>
      </c>
      <c r="N37" s="424"/>
      <c r="O37" s="975"/>
      <c r="P37" s="976"/>
      <c r="Q37" s="424"/>
      <c r="R37" s="975"/>
      <c r="S37" s="976"/>
      <c r="T37" s="424"/>
      <c r="U37" s="975"/>
      <c r="V37" s="976"/>
      <c r="W37" s="424"/>
      <c r="X37" s="975"/>
      <c r="Y37" s="976"/>
      <c r="Z37" s="1157"/>
      <c r="AA37" s="1158"/>
      <c r="AB37" s="1159"/>
      <c r="AC37" s="112"/>
      <c r="AD37" s="112"/>
    </row>
    <row r="38" spans="1:30" s="52" customFormat="1" ht="18.75">
      <c r="A38" s="75" t="s">
        <v>151</v>
      </c>
      <c r="B38" s="350" t="s">
        <v>88</v>
      </c>
      <c r="C38" s="351">
        <v>7</v>
      </c>
      <c r="D38" s="352"/>
      <c r="E38" s="352"/>
      <c r="F38" s="352"/>
      <c r="G38" s="426">
        <v>3</v>
      </c>
      <c r="H38" s="427">
        <f aca="true" t="shared" si="9" ref="H38:H57">G38*30</f>
        <v>90</v>
      </c>
      <c r="I38" s="392">
        <v>6</v>
      </c>
      <c r="J38" s="601">
        <v>4</v>
      </c>
      <c r="K38" s="390"/>
      <c r="L38" s="601">
        <v>2</v>
      </c>
      <c r="M38" s="428">
        <f>H38-I38</f>
        <v>84</v>
      </c>
      <c r="N38" s="357"/>
      <c r="O38" s="975"/>
      <c r="P38" s="976"/>
      <c r="Q38" s="357"/>
      <c r="R38" s="975"/>
      <c r="S38" s="976"/>
      <c r="T38" s="357"/>
      <c r="U38" s="975"/>
      <c r="V38" s="976"/>
      <c r="W38" s="357" t="s">
        <v>209</v>
      </c>
      <c r="X38" s="975"/>
      <c r="Y38" s="976"/>
      <c r="Z38" s="984"/>
      <c r="AA38" s="985"/>
      <c r="AB38" s="976"/>
      <c r="AC38" s="51"/>
      <c r="AD38" s="51"/>
    </row>
    <row r="39" spans="1:30" s="52" customFormat="1" ht="18.75">
      <c r="A39" s="75" t="s">
        <v>152</v>
      </c>
      <c r="B39" s="350" t="s">
        <v>89</v>
      </c>
      <c r="C39" s="351"/>
      <c r="D39" s="352"/>
      <c r="E39" s="352"/>
      <c r="F39" s="352">
        <v>8</v>
      </c>
      <c r="G39" s="426">
        <v>1</v>
      </c>
      <c r="H39" s="427">
        <f t="shared" si="9"/>
        <v>30</v>
      </c>
      <c r="I39" s="354">
        <f>SUM(J39:L39)</f>
        <v>4</v>
      </c>
      <c r="J39" s="352"/>
      <c r="K39" s="352"/>
      <c r="L39" s="355">
        <v>4</v>
      </c>
      <c r="M39" s="428">
        <f aca="true" t="shared" si="10" ref="M39:M65">H39-I39</f>
        <v>26</v>
      </c>
      <c r="N39" s="362"/>
      <c r="O39" s="975"/>
      <c r="P39" s="976"/>
      <c r="Q39" s="362"/>
      <c r="R39" s="975"/>
      <c r="S39" s="976"/>
      <c r="T39" s="362"/>
      <c r="U39" s="975"/>
      <c r="V39" s="976"/>
      <c r="W39" s="362"/>
      <c r="X39" s="984" t="s">
        <v>115</v>
      </c>
      <c r="Y39" s="976"/>
      <c r="Z39" s="984"/>
      <c r="AA39" s="985"/>
      <c r="AB39" s="976"/>
      <c r="AC39" s="51"/>
      <c r="AD39" s="51"/>
    </row>
    <row r="40" spans="1:30" s="102" customFormat="1" ht="18.75">
      <c r="A40" s="37" t="s">
        <v>156</v>
      </c>
      <c r="B40" s="429" t="s">
        <v>45</v>
      </c>
      <c r="C40" s="430"/>
      <c r="D40" s="431"/>
      <c r="E40" s="431"/>
      <c r="F40" s="431"/>
      <c r="G40" s="403">
        <f>G41+G42</f>
        <v>6</v>
      </c>
      <c r="H40" s="391">
        <f aca="true" t="shared" si="11" ref="H40:M40">H41+H42</f>
        <v>180</v>
      </c>
      <c r="I40" s="391">
        <f t="shared" si="11"/>
        <v>10</v>
      </c>
      <c r="J40" s="391">
        <v>4</v>
      </c>
      <c r="K40" s="391"/>
      <c r="L40" s="391">
        <v>6</v>
      </c>
      <c r="M40" s="391">
        <f t="shared" si="11"/>
        <v>170</v>
      </c>
      <c r="N40" s="364"/>
      <c r="O40" s="975"/>
      <c r="P40" s="976"/>
      <c r="Q40" s="364"/>
      <c r="R40" s="975"/>
      <c r="S40" s="976"/>
      <c r="T40" s="364"/>
      <c r="U40" s="975"/>
      <c r="V40" s="976"/>
      <c r="W40" s="364"/>
      <c r="X40" s="975"/>
      <c r="Y40" s="976"/>
      <c r="Z40" s="996"/>
      <c r="AA40" s="997"/>
      <c r="AB40" s="998"/>
      <c r="AC40" s="101"/>
      <c r="AD40" s="101"/>
    </row>
    <row r="41" spans="1:30" s="107" customFormat="1" ht="18.75">
      <c r="A41" s="83" t="s">
        <v>157</v>
      </c>
      <c r="B41" s="358" t="s">
        <v>45</v>
      </c>
      <c r="C41" s="382">
        <v>5</v>
      </c>
      <c r="D41" s="383"/>
      <c r="E41" s="383"/>
      <c r="F41" s="383"/>
      <c r="G41" s="432">
        <v>5</v>
      </c>
      <c r="H41" s="427">
        <f t="shared" si="9"/>
        <v>150</v>
      </c>
      <c r="I41" s="392">
        <v>6</v>
      </c>
      <c r="J41" s="601">
        <v>4</v>
      </c>
      <c r="K41" s="390"/>
      <c r="L41" s="601">
        <v>2</v>
      </c>
      <c r="M41" s="428">
        <f t="shared" si="10"/>
        <v>144</v>
      </c>
      <c r="N41" s="362"/>
      <c r="O41" s="975"/>
      <c r="P41" s="976"/>
      <c r="Q41" s="362"/>
      <c r="R41" s="975"/>
      <c r="S41" s="976"/>
      <c r="T41" s="357" t="s">
        <v>209</v>
      </c>
      <c r="U41" s="975"/>
      <c r="V41" s="976"/>
      <c r="W41" s="362"/>
      <c r="X41" s="975"/>
      <c r="Y41" s="976"/>
      <c r="Z41" s="996"/>
      <c r="AA41" s="997"/>
      <c r="AB41" s="998"/>
      <c r="AC41" s="106"/>
      <c r="AD41" s="106"/>
    </row>
    <row r="42" spans="1:30" s="107" customFormat="1" ht="18.75">
      <c r="A42" s="83" t="s">
        <v>158</v>
      </c>
      <c r="B42" s="358" t="s">
        <v>66</v>
      </c>
      <c r="C42" s="382"/>
      <c r="D42" s="383"/>
      <c r="E42" s="383"/>
      <c r="F42" s="594">
        <v>6</v>
      </c>
      <c r="G42" s="432">
        <v>1</v>
      </c>
      <c r="H42" s="427">
        <f t="shared" si="9"/>
        <v>30</v>
      </c>
      <c r="I42" s="354">
        <v>4</v>
      </c>
      <c r="J42" s="352"/>
      <c r="K42" s="352"/>
      <c r="L42" s="355">
        <v>4</v>
      </c>
      <c r="M42" s="428">
        <f t="shared" si="10"/>
        <v>26</v>
      </c>
      <c r="N42" s="362"/>
      <c r="O42" s="975"/>
      <c r="P42" s="976"/>
      <c r="Q42" s="362"/>
      <c r="R42" s="975"/>
      <c r="S42" s="976"/>
      <c r="T42" s="362"/>
      <c r="U42" s="984" t="s">
        <v>115</v>
      </c>
      <c r="V42" s="976"/>
      <c r="W42" s="362"/>
      <c r="X42" s="975"/>
      <c r="Y42" s="976"/>
      <c r="Z42" s="996"/>
      <c r="AA42" s="997"/>
      <c r="AB42" s="998"/>
      <c r="AC42" s="106"/>
      <c r="AD42" s="106"/>
    </row>
    <row r="43" spans="1:30" s="102" customFormat="1" ht="18.75">
      <c r="A43" s="37" t="s">
        <v>155</v>
      </c>
      <c r="B43" s="433" t="s">
        <v>53</v>
      </c>
      <c r="C43" s="389">
        <v>6</v>
      </c>
      <c r="D43" s="390"/>
      <c r="E43" s="390"/>
      <c r="F43" s="390"/>
      <c r="G43" s="403">
        <v>3.5</v>
      </c>
      <c r="H43" s="434">
        <f t="shared" si="9"/>
        <v>105</v>
      </c>
      <c r="I43" s="392">
        <v>6</v>
      </c>
      <c r="J43" s="601">
        <v>4</v>
      </c>
      <c r="K43" s="390"/>
      <c r="L43" s="601">
        <v>2</v>
      </c>
      <c r="M43" s="435">
        <f t="shared" si="10"/>
        <v>99</v>
      </c>
      <c r="N43" s="364"/>
      <c r="O43" s="975"/>
      <c r="P43" s="976"/>
      <c r="Q43" s="364"/>
      <c r="R43" s="975"/>
      <c r="S43" s="976"/>
      <c r="T43" s="364"/>
      <c r="U43" s="984" t="s">
        <v>209</v>
      </c>
      <c r="V43" s="976"/>
      <c r="W43" s="364"/>
      <c r="X43" s="975"/>
      <c r="Y43" s="976"/>
      <c r="Z43" s="996"/>
      <c r="AA43" s="997"/>
      <c r="AB43" s="998"/>
      <c r="AC43" s="101"/>
      <c r="AD43" s="101"/>
    </row>
    <row r="44" spans="1:30" s="102" customFormat="1" ht="18.75">
      <c r="A44" s="37" t="s">
        <v>159</v>
      </c>
      <c r="B44" s="388" t="s">
        <v>43</v>
      </c>
      <c r="C44" s="389">
        <v>5</v>
      </c>
      <c r="D44" s="390"/>
      <c r="E44" s="390"/>
      <c r="F44" s="390"/>
      <c r="G44" s="403">
        <v>5.5</v>
      </c>
      <c r="H44" s="434">
        <f t="shared" si="9"/>
        <v>165</v>
      </c>
      <c r="I44" s="392">
        <v>12</v>
      </c>
      <c r="J44" s="601">
        <v>8</v>
      </c>
      <c r="K44" s="390"/>
      <c r="L44" s="601">
        <v>4</v>
      </c>
      <c r="M44" s="435">
        <f t="shared" si="10"/>
        <v>153</v>
      </c>
      <c r="N44" s="364"/>
      <c r="O44" s="975"/>
      <c r="P44" s="976"/>
      <c r="Q44" s="364"/>
      <c r="R44" s="975"/>
      <c r="S44" s="976"/>
      <c r="T44" s="364" t="s">
        <v>214</v>
      </c>
      <c r="U44" s="975"/>
      <c r="V44" s="976"/>
      <c r="W44" s="364"/>
      <c r="X44" s="975"/>
      <c r="Y44" s="976"/>
      <c r="Z44" s="996"/>
      <c r="AA44" s="997"/>
      <c r="AB44" s="998"/>
      <c r="AC44" s="101"/>
      <c r="AD44" s="101"/>
    </row>
    <row r="45" spans="1:30" s="300" customFormat="1" ht="18.75">
      <c r="A45" s="309" t="s">
        <v>160</v>
      </c>
      <c r="B45" s="436" t="s">
        <v>32</v>
      </c>
      <c r="C45" s="401"/>
      <c r="D45" s="402"/>
      <c r="E45" s="402"/>
      <c r="F45" s="402"/>
      <c r="G45" s="403">
        <v>5</v>
      </c>
      <c r="H45" s="403">
        <f aca="true" t="shared" si="12" ref="H45:M45">H47+H46</f>
        <v>150</v>
      </c>
      <c r="I45" s="403">
        <f t="shared" si="12"/>
        <v>10</v>
      </c>
      <c r="J45" s="403">
        <v>4</v>
      </c>
      <c r="K45" s="403">
        <f t="shared" si="12"/>
        <v>0</v>
      </c>
      <c r="L45" s="403">
        <v>6</v>
      </c>
      <c r="M45" s="403">
        <f t="shared" si="12"/>
        <v>140</v>
      </c>
      <c r="N45" s="405"/>
      <c r="O45" s="1193"/>
      <c r="P45" s="1194"/>
      <c r="Q45" s="405"/>
      <c r="R45" s="1193"/>
      <c r="S45" s="1194"/>
      <c r="T45" s="405"/>
      <c r="U45" s="1193"/>
      <c r="V45" s="1194"/>
      <c r="W45" s="405"/>
      <c r="X45" s="1193"/>
      <c r="Y45" s="1194"/>
      <c r="Z45" s="1195"/>
      <c r="AA45" s="1196"/>
      <c r="AB45" s="1197"/>
      <c r="AC45" s="299"/>
      <c r="AD45" s="299"/>
    </row>
    <row r="46" spans="1:30" s="318" customFormat="1" ht="18.75">
      <c r="A46" s="316" t="s">
        <v>161</v>
      </c>
      <c r="B46" s="406" t="s">
        <v>32</v>
      </c>
      <c r="C46" s="437">
        <v>4</v>
      </c>
      <c r="D46" s="438"/>
      <c r="E46" s="438"/>
      <c r="F46" s="438"/>
      <c r="G46" s="432">
        <v>4</v>
      </c>
      <c r="H46" s="439">
        <f t="shared" si="9"/>
        <v>120</v>
      </c>
      <c r="I46" s="404">
        <v>6</v>
      </c>
      <c r="J46" s="602">
        <v>4</v>
      </c>
      <c r="K46" s="402"/>
      <c r="L46" s="602">
        <v>2</v>
      </c>
      <c r="M46" s="440">
        <f t="shared" si="10"/>
        <v>114</v>
      </c>
      <c r="N46" s="413"/>
      <c r="O46" s="1193"/>
      <c r="P46" s="1194"/>
      <c r="Q46" s="413"/>
      <c r="R46" s="1198" t="s">
        <v>209</v>
      </c>
      <c r="S46" s="1194"/>
      <c r="T46" s="413"/>
      <c r="U46" s="1193"/>
      <c r="V46" s="1194"/>
      <c r="W46" s="413"/>
      <c r="X46" s="1193"/>
      <c r="Y46" s="1194"/>
      <c r="Z46" s="1195"/>
      <c r="AA46" s="1196"/>
      <c r="AB46" s="1197"/>
      <c r="AC46" s="317"/>
      <c r="AD46" s="317"/>
    </row>
    <row r="47" spans="1:30" s="318" customFormat="1" ht="18.75">
      <c r="A47" s="316" t="s">
        <v>162</v>
      </c>
      <c r="B47" s="406" t="s">
        <v>65</v>
      </c>
      <c r="C47" s="437"/>
      <c r="D47" s="438"/>
      <c r="E47" s="438"/>
      <c r="F47" s="408">
        <v>5</v>
      </c>
      <c r="G47" s="432">
        <v>1</v>
      </c>
      <c r="H47" s="439">
        <f t="shared" si="9"/>
        <v>30</v>
      </c>
      <c r="I47" s="441">
        <f>SUM(J47:L47)</f>
        <v>4</v>
      </c>
      <c r="J47" s="442"/>
      <c r="K47" s="442"/>
      <c r="L47" s="443">
        <v>4</v>
      </c>
      <c r="M47" s="440">
        <f t="shared" si="10"/>
        <v>26</v>
      </c>
      <c r="N47" s="413"/>
      <c r="O47" s="1193"/>
      <c r="P47" s="1194"/>
      <c r="Q47" s="413"/>
      <c r="R47" s="1193"/>
      <c r="S47" s="1194"/>
      <c r="T47" s="413" t="s">
        <v>115</v>
      </c>
      <c r="U47" s="1193"/>
      <c r="V47" s="1194"/>
      <c r="W47" s="413"/>
      <c r="X47" s="1193"/>
      <c r="Y47" s="1194"/>
      <c r="Z47" s="1195"/>
      <c r="AA47" s="1196"/>
      <c r="AB47" s="1197"/>
      <c r="AC47" s="317"/>
      <c r="AD47" s="317"/>
    </row>
    <row r="48" spans="1:30" s="102" customFormat="1" ht="31.5">
      <c r="A48" s="37" t="s">
        <v>163</v>
      </c>
      <c r="B48" s="388" t="s">
        <v>50</v>
      </c>
      <c r="C48" s="389">
        <v>6</v>
      </c>
      <c r="D48" s="390"/>
      <c r="E48" s="390"/>
      <c r="F48" s="390"/>
      <c r="G48" s="403">
        <v>3</v>
      </c>
      <c r="H48" s="434">
        <f t="shared" si="9"/>
        <v>90</v>
      </c>
      <c r="I48" s="392">
        <v>6</v>
      </c>
      <c r="J48" s="601">
        <v>4</v>
      </c>
      <c r="K48" s="390"/>
      <c r="L48" s="601">
        <v>2</v>
      </c>
      <c r="M48" s="435">
        <f t="shared" si="10"/>
        <v>84</v>
      </c>
      <c r="N48" s="364"/>
      <c r="O48" s="975"/>
      <c r="P48" s="976"/>
      <c r="Q48" s="364"/>
      <c r="R48" s="975"/>
      <c r="S48" s="976"/>
      <c r="T48" s="364"/>
      <c r="U48" s="984" t="s">
        <v>209</v>
      </c>
      <c r="V48" s="976"/>
      <c r="W48" s="364"/>
      <c r="X48" s="975"/>
      <c r="Y48" s="976"/>
      <c r="Z48" s="996"/>
      <c r="AA48" s="997"/>
      <c r="AB48" s="998"/>
      <c r="AC48" s="101"/>
      <c r="AD48" s="101"/>
    </row>
    <row r="49" spans="1:30" s="102" customFormat="1" ht="18.75">
      <c r="A49" s="95" t="s">
        <v>164</v>
      </c>
      <c r="B49" s="388" t="s">
        <v>46</v>
      </c>
      <c r="C49" s="389"/>
      <c r="D49" s="390">
        <v>6</v>
      </c>
      <c r="E49" s="390"/>
      <c r="F49" s="390"/>
      <c r="G49" s="444">
        <v>4</v>
      </c>
      <c r="H49" s="434">
        <f t="shared" si="9"/>
        <v>120</v>
      </c>
      <c r="I49" s="392">
        <v>6</v>
      </c>
      <c r="J49" s="601">
        <v>4</v>
      </c>
      <c r="K49" s="390"/>
      <c r="L49" s="601">
        <v>2</v>
      </c>
      <c r="M49" s="435">
        <f t="shared" si="10"/>
        <v>114</v>
      </c>
      <c r="N49" s="364"/>
      <c r="O49" s="975"/>
      <c r="P49" s="976"/>
      <c r="Q49" s="364"/>
      <c r="R49" s="975"/>
      <c r="S49" s="976"/>
      <c r="T49" s="364"/>
      <c r="U49" s="984" t="s">
        <v>209</v>
      </c>
      <c r="V49" s="976"/>
      <c r="W49" s="364"/>
      <c r="X49" s="975"/>
      <c r="Y49" s="976"/>
      <c r="Z49" s="996"/>
      <c r="AA49" s="997"/>
      <c r="AB49" s="998"/>
      <c r="AC49" s="101"/>
      <c r="AD49" s="101"/>
    </row>
    <row r="50" spans="1:30" s="102" customFormat="1" ht="18.75">
      <c r="A50" s="37" t="s">
        <v>165</v>
      </c>
      <c r="B50" s="388" t="s">
        <v>39</v>
      </c>
      <c r="C50" s="389"/>
      <c r="D50" s="402">
        <v>6</v>
      </c>
      <c r="E50" s="390"/>
      <c r="F50" s="390"/>
      <c r="G50" s="403">
        <v>3</v>
      </c>
      <c r="H50" s="434">
        <f t="shared" si="9"/>
        <v>90</v>
      </c>
      <c r="I50" s="392">
        <v>6</v>
      </c>
      <c r="J50" s="601">
        <v>4</v>
      </c>
      <c r="K50" s="390"/>
      <c r="L50" s="601">
        <v>2</v>
      </c>
      <c r="M50" s="435">
        <f t="shared" si="10"/>
        <v>84</v>
      </c>
      <c r="N50" s="364"/>
      <c r="O50" s="975"/>
      <c r="P50" s="976"/>
      <c r="Q50" s="364"/>
      <c r="R50" s="975"/>
      <c r="S50" s="976"/>
      <c r="T50" s="364"/>
      <c r="U50" s="984" t="s">
        <v>209</v>
      </c>
      <c r="V50" s="976"/>
      <c r="W50" s="364"/>
      <c r="X50" s="975"/>
      <c r="Y50" s="976"/>
      <c r="Z50" s="996"/>
      <c r="AA50" s="997"/>
      <c r="AB50" s="998"/>
      <c r="AC50" s="101"/>
      <c r="AD50" s="101"/>
    </row>
    <row r="51" spans="1:30" s="102" customFormat="1" ht="18.75">
      <c r="A51" s="37" t="s">
        <v>166</v>
      </c>
      <c r="B51" s="388" t="s">
        <v>33</v>
      </c>
      <c r="C51" s="445">
        <v>6</v>
      </c>
      <c r="D51" s="390"/>
      <c r="E51" s="390"/>
      <c r="F51" s="390"/>
      <c r="G51" s="403">
        <v>3.5</v>
      </c>
      <c r="H51" s="434">
        <f t="shared" si="9"/>
        <v>105</v>
      </c>
      <c r="I51" s="392">
        <v>6</v>
      </c>
      <c r="J51" s="601">
        <v>4</v>
      </c>
      <c r="K51" s="390"/>
      <c r="L51" s="601">
        <v>2</v>
      </c>
      <c r="M51" s="435">
        <f t="shared" si="10"/>
        <v>99</v>
      </c>
      <c r="N51" s="364"/>
      <c r="O51" s="975"/>
      <c r="P51" s="976"/>
      <c r="Q51" s="364"/>
      <c r="R51" s="975"/>
      <c r="S51" s="976"/>
      <c r="T51" s="364"/>
      <c r="U51" s="984" t="s">
        <v>209</v>
      </c>
      <c r="V51" s="976"/>
      <c r="W51" s="364"/>
      <c r="X51" s="975"/>
      <c r="Y51" s="976"/>
      <c r="Z51" s="996"/>
      <c r="AA51" s="997"/>
      <c r="AB51" s="998"/>
      <c r="AC51" s="101"/>
      <c r="AD51" s="101"/>
    </row>
    <row r="52" spans="1:30" s="102" customFormat="1" ht="18.75">
      <c r="A52" s="37" t="s">
        <v>167</v>
      </c>
      <c r="B52" s="446" t="s">
        <v>84</v>
      </c>
      <c r="C52" s="445">
        <v>5</v>
      </c>
      <c r="D52" s="389"/>
      <c r="E52" s="389"/>
      <c r="F52" s="390"/>
      <c r="G52" s="391">
        <v>3</v>
      </c>
      <c r="H52" s="434">
        <f t="shared" si="9"/>
        <v>90</v>
      </c>
      <c r="I52" s="447">
        <f>SUM(J52:L52)</f>
        <v>4</v>
      </c>
      <c r="J52" s="448">
        <v>4</v>
      </c>
      <c r="K52" s="448"/>
      <c r="L52" s="449"/>
      <c r="M52" s="435">
        <f t="shared" si="10"/>
        <v>86</v>
      </c>
      <c r="N52" s="364"/>
      <c r="O52" s="975"/>
      <c r="P52" s="976"/>
      <c r="Q52" s="364"/>
      <c r="R52" s="975"/>
      <c r="S52" s="976"/>
      <c r="T52" s="364" t="s">
        <v>115</v>
      </c>
      <c r="U52" s="975"/>
      <c r="V52" s="976"/>
      <c r="W52" s="364"/>
      <c r="X52" s="975"/>
      <c r="Y52" s="976"/>
      <c r="Z52" s="996"/>
      <c r="AA52" s="997"/>
      <c r="AB52" s="998"/>
      <c r="AC52" s="101"/>
      <c r="AD52" s="101"/>
    </row>
    <row r="53" spans="1:30" s="102" customFormat="1" ht="18.75">
      <c r="A53" s="69" t="s">
        <v>168</v>
      </c>
      <c r="B53" s="450" t="s">
        <v>40</v>
      </c>
      <c r="C53" s="451">
        <v>7</v>
      </c>
      <c r="D53" s="430"/>
      <c r="E53" s="430"/>
      <c r="F53" s="448"/>
      <c r="G53" s="452">
        <v>3.5</v>
      </c>
      <c r="H53" s="434">
        <f t="shared" si="9"/>
        <v>105</v>
      </c>
      <c r="I53" s="392">
        <v>6</v>
      </c>
      <c r="J53" s="601">
        <v>4</v>
      </c>
      <c r="K53" s="390"/>
      <c r="L53" s="601">
        <v>2</v>
      </c>
      <c r="M53" s="435">
        <f t="shared" si="10"/>
        <v>99</v>
      </c>
      <c r="N53" s="364"/>
      <c r="O53" s="975"/>
      <c r="P53" s="976"/>
      <c r="Q53" s="364"/>
      <c r="R53" s="975"/>
      <c r="S53" s="976"/>
      <c r="T53" s="364"/>
      <c r="U53" s="975"/>
      <c r="V53" s="976"/>
      <c r="W53" s="453" t="s">
        <v>209</v>
      </c>
      <c r="X53" s="975"/>
      <c r="Y53" s="976"/>
      <c r="Z53" s="996"/>
      <c r="AA53" s="997"/>
      <c r="AB53" s="998"/>
      <c r="AC53" s="101"/>
      <c r="AD53" s="101"/>
    </row>
    <row r="54" spans="1:30" s="102" customFormat="1" ht="18.75">
      <c r="A54" s="37" t="s">
        <v>169</v>
      </c>
      <c r="B54" s="446" t="s">
        <v>67</v>
      </c>
      <c r="C54" s="445">
        <v>3</v>
      </c>
      <c r="D54" s="389"/>
      <c r="E54" s="389"/>
      <c r="F54" s="390"/>
      <c r="G54" s="391">
        <v>3</v>
      </c>
      <c r="H54" s="434">
        <f t="shared" si="9"/>
        <v>90</v>
      </c>
      <c r="I54" s="392">
        <v>4</v>
      </c>
      <c r="J54" s="601">
        <v>4</v>
      </c>
      <c r="K54" s="390"/>
      <c r="L54" s="601"/>
      <c r="M54" s="435">
        <f t="shared" si="10"/>
        <v>86</v>
      </c>
      <c r="N54" s="364"/>
      <c r="O54" s="975"/>
      <c r="P54" s="976"/>
      <c r="Q54" s="364" t="s">
        <v>115</v>
      </c>
      <c r="R54" s="975"/>
      <c r="S54" s="976"/>
      <c r="T54" s="364"/>
      <c r="U54" s="975"/>
      <c r="V54" s="976"/>
      <c r="W54" s="364"/>
      <c r="X54" s="975"/>
      <c r="Y54" s="976"/>
      <c r="Z54" s="996"/>
      <c r="AA54" s="997"/>
      <c r="AB54" s="998"/>
      <c r="AC54" s="101"/>
      <c r="AD54" s="101"/>
    </row>
    <row r="55" spans="1:30" s="102" customFormat="1" ht="18.75">
      <c r="A55" s="37" t="s">
        <v>170</v>
      </c>
      <c r="B55" s="446" t="s">
        <v>80</v>
      </c>
      <c r="C55" s="454"/>
      <c r="D55" s="401">
        <v>6</v>
      </c>
      <c r="E55" s="389"/>
      <c r="F55" s="390"/>
      <c r="G55" s="391">
        <v>2</v>
      </c>
      <c r="H55" s="434">
        <f t="shared" si="9"/>
        <v>60</v>
      </c>
      <c r="I55" s="447">
        <f>SUM(J55:L55)</f>
        <v>4</v>
      </c>
      <c r="J55" s="448">
        <v>4</v>
      </c>
      <c r="K55" s="448"/>
      <c r="L55" s="449">
        <v>0</v>
      </c>
      <c r="M55" s="435">
        <f t="shared" si="10"/>
        <v>56</v>
      </c>
      <c r="N55" s="364"/>
      <c r="O55" s="975"/>
      <c r="P55" s="976"/>
      <c r="Q55" s="364"/>
      <c r="R55" s="975"/>
      <c r="S55" s="976"/>
      <c r="T55" s="364"/>
      <c r="U55" s="975" t="s">
        <v>115</v>
      </c>
      <c r="V55" s="976"/>
      <c r="W55" s="364"/>
      <c r="X55" s="975"/>
      <c r="Y55" s="976"/>
      <c r="Z55" s="996"/>
      <c r="AA55" s="997"/>
      <c r="AB55" s="998"/>
      <c r="AC55" s="101"/>
      <c r="AD55" s="101"/>
    </row>
    <row r="56" spans="1:30" s="102" customFormat="1" ht="18.75">
      <c r="A56" s="37" t="s">
        <v>171</v>
      </c>
      <c r="B56" s="446" t="s">
        <v>38</v>
      </c>
      <c r="C56" s="445">
        <v>4</v>
      </c>
      <c r="D56" s="389"/>
      <c r="E56" s="389"/>
      <c r="F56" s="390"/>
      <c r="G56" s="403">
        <v>4</v>
      </c>
      <c r="H56" s="434">
        <f t="shared" si="9"/>
        <v>120</v>
      </c>
      <c r="I56" s="597">
        <v>10</v>
      </c>
      <c r="J56" s="603">
        <v>8</v>
      </c>
      <c r="K56" s="598"/>
      <c r="L56" s="603">
        <v>2</v>
      </c>
      <c r="M56" s="599">
        <f t="shared" si="10"/>
        <v>110</v>
      </c>
      <c r="N56" s="600"/>
      <c r="O56" s="1205"/>
      <c r="P56" s="1206"/>
      <c r="Q56" s="600"/>
      <c r="R56" s="1207" t="s">
        <v>208</v>
      </c>
      <c r="S56" s="1206"/>
      <c r="T56" s="364"/>
      <c r="U56" s="975"/>
      <c r="V56" s="976"/>
      <c r="W56" s="364"/>
      <c r="X56" s="975"/>
      <c r="Y56" s="976"/>
      <c r="Z56" s="996"/>
      <c r="AA56" s="997"/>
      <c r="AB56" s="998"/>
      <c r="AC56" s="101"/>
      <c r="AD56" s="101"/>
    </row>
    <row r="57" spans="1:30" s="102" customFormat="1" ht="18.75">
      <c r="A57" s="95" t="s">
        <v>172</v>
      </c>
      <c r="B57" s="446" t="s">
        <v>85</v>
      </c>
      <c r="C57" s="451">
        <v>7</v>
      </c>
      <c r="D57" s="389"/>
      <c r="E57" s="389"/>
      <c r="F57" s="390"/>
      <c r="G57" s="444">
        <v>3.5</v>
      </c>
      <c r="H57" s="434">
        <f t="shared" si="9"/>
        <v>105</v>
      </c>
      <c r="I57" s="392">
        <v>6</v>
      </c>
      <c r="J57" s="601">
        <v>4</v>
      </c>
      <c r="K57" s="390"/>
      <c r="L57" s="601">
        <v>2</v>
      </c>
      <c r="M57" s="435">
        <f t="shared" si="10"/>
        <v>99</v>
      </c>
      <c r="N57" s="364"/>
      <c r="O57" s="975"/>
      <c r="P57" s="976"/>
      <c r="Q57" s="364"/>
      <c r="R57" s="975"/>
      <c r="S57" s="976"/>
      <c r="T57" s="364"/>
      <c r="U57" s="975"/>
      <c r="V57" s="976"/>
      <c r="W57" s="453" t="s">
        <v>209</v>
      </c>
      <c r="X57" s="975"/>
      <c r="Y57" s="976"/>
      <c r="Z57" s="996"/>
      <c r="AA57" s="997"/>
      <c r="AB57" s="998"/>
      <c r="AC57" s="101"/>
      <c r="AD57" s="101"/>
    </row>
    <row r="58" spans="1:30" s="102" customFormat="1" ht="18.75">
      <c r="A58" s="95" t="s">
        <v>173</v>
      </c>
      <c r="B58" s="446" t="s">
        <v>71</v>
      </c>
      <c r="C58" s="445"/>
      <c r="D58" s="389"/>
      <c r="E58" s="389"/>
      <c r="F58" s="390"/>
      <c r="G58" s="444">
        <f>G59+G60+G61</f>
        <v>7.5</v>
      </c>
      <c r="H58" s="455">
        <f>H59+H60+H61</f>
        <v>225</v>
      </c>
      <c r="I58" s="455">
        <f>I59+I60+I61</f>
        <v>24</v>
      </c>
      <c r="J58" s="455">
        <v>16</v>
      </c>
      <c r="K58" s="455"/>
      <c r="L58" s="455">
        <v>8</v>
      </c>
      <c r="M58" s="455">
        <f>M59+M60+M61</f>
        <v>201</v>
      </c>
      <c r="N58" s="364"/>
      <c r="O58" s="975"/>
      <c r="P58" s="976"/>
      <c r="Q58" s="364"/>
      <c r="R58" s="975"/>
      <c r="S58" s="976"/>
      <c r="T58" s="364"/>
      <c r="U58" s="975"/>
      <c r="V58" s="976"/>
      <c r="W58" s="364"/>
      <c r="X58" s="975"/>
      <c r="Y58" s="976"/>
      <c r="Z58" s="996"/>
      <c r="AA58" s="997"/>
      <c r="AB58" s="998"/>
      <c r="AC58" s="101"/>
      <c r="AD58" s="101"/>
    </row>
    <row r="59" spans="1:30" s="107" customFormat="1" ht="18.75">
      <c r="A59" s="127" t="s">
        <v>174</v>
      </c>
      <c r="B59" s="456" t="s">
        <v>71</v>
      </c>
      <c r="C59" s="457"/>
      <c r="D59" s="359">
        <v>3</v>
      </c>
      <c r="E59" s="359"/>
      <c r="F59" s="594"/>
      <c r="G59" s="458">
        <v>4.5</v>
      </c>
      <c r="H59" s="427">
        <f aca="true" t="shared" si="13" ref="H59:H65">G59*30</f>
        <v>135</v>
      </c>
      <c r="I59" s="354">
        <f>SUM(J59:L59)</f>
        <v>8</v>
      </c>
      <c r="J59" s="352">
        <v>8</v>
      </c>
      <c r="K59" s="352"/>
      <c r="L59" s="355"/>
      <c r="M59" s="428">
        <f t="shared" si="10"/>
        <v>127</v>
      </c>
      <c r="N59" s="362"/>
      <c r="O59" s="975"/>
      <c r="P59" s="976"/>
      <c r="Q59" s="362" t="s">
        <v>207</v>
      </c>
      <c r="R59" s="975"/>
      <c r="S59" s="976"/>
      <c r="T59" s="362"/>
      <c r="U59" s="975"/>
      <c r="V59" s="976"/>
      <c r="W59" s="362"/>
      <c r="X59" s="975"/>
      <c r="Y59" s="976"/>
      <c r="Z59" s="996"/>
      <c r="AA59" s="997"/>
      <c r="AB59" s="998"/>
      <c r="AC59" s="106"/>
      <c r="AD59" s="106"/>
    </row>
    <row r="60" spans="1:30" s="107" customFormat="1" ht="18.75">
      <c r="A60" s="83" t="s">
        <v>175</v>
      </c>
      <c r="B60" s="456" t="s">
        <v>71</v>
      </c>
      <c r="C60" s="457">
        <v>4</v>
      </c>
      <c r="D60" s="359"/>
      <c r="E60" s="359"/>
      <c r="F60" s="594"/>
      <c r="G60" s="458">
        <v>2</v>
      </c>
      <c r="H60" s="427">
        <f t="shared" si="13"/>
        <v>60</v>
      </c>
      <c r="I60" s="392">
        <v>12</v>
      </c>
      <c r="J60" s="601">
        <v>8</v>
      </c>
      <c r="K60" s="390"/>
      <c r="L60" s="601">
        <v>4</v>
      </c>
      <c r="M60" s="428">
        <f t="shared" si="10"/>
        <v>48</v>
      </c>
      <c r="N60" s="362"/>
      <c r="O60" s="975"/>
      <c r="P60" s="976"/>
      <c r="Q60" s="362"/>
      <c r="R60" s="984" t="s">
        <v>214</v>
      </c>
      <c r="S60" s="976"/>
      <c r="T60" s="362"/>
      <c r="U60" s="975"/>
      <c r="V60" s="976"/>
      <c r="W60" s="362"/>
      <c r="X60" s="975"/>
      <c r="Y60" s="976"/>
      <c r="Z60" s="996"/>
      <c r="AA60" s="997"/>
      <c r="AB60" s="998"/>
      <c r="AC60" s="106"/>
      <c r="AD60" s="106"/>
    </row>
    <row r="61" spans="1:30" s="107" customFormat="1" ht="18.75">
      <c r="A61" s="83" t="s">
        <v>176</v>
      </c>
      <c r="B61" s="456" t="s">
        <v>72</v>
      </c>
      <c r="C61" s="457"/>
      <c r="D61" s="359"/>
      <c r="E61" s="359"/>
      <c r="F61" s="594">
        <v>5</v>
      </c>
      <c r="G61" s="432">
        <v>1</v>
      </c>
      <c r="H61" s="427">
        <f t="shared" si="13"/>
        <v>30</v>
      </c>
      <c r="I61" s="354">
        <f>SUM(J61:L61)</f>
        <v>4</v>
      </c>
      <c r="J61" s="352"/>
      <c r="K61" s="352"/>
      <c r="L61" s="355">
        <v>4</v>
      </c>
      <c r="M61" s="428">
        <f t="shared" si="10"/>
        <v>26</v>
      </c>
      <c r="N61" s="362"/>
      <c r="O61" s="975"/>
      <c r="P61" s="976"/>
      <c r="Q61" s="362"/>
      <c r="R61" s="975"/>
      <c r="S61" s="976"/>
      <c r="T61" s="362" t="s">
        <v>115</v>
      </c>
      <c r="U61" s="975"/>
      <c r="V61" s="976"/>
      <c r="W61" s="362"/>
      <c r="X61" s="975"/>
      <c r="Y61" s="976"/>
      <c r="Z61" s="996"/>
      <c r="AA61" s="997"/>
      <c r="AB61" s="998"/>
      <c r="AC61" s="564"/>
      <c r="AD61" s="106"/>
    </row>
    <row r="62" spans="1:30" s="102" customFormat="1" ht="18.75">
      <c r="A62" s="131" t="s">
        <v>177</v>
      </c>
      <c r="B62" s="459" t="s">
        <v>44</v>
      </c>
      <c r="C62" s="445"/>
      <c r="D62" s="389"/>
      <c r="E62" s="389"/>
      <c r="F62" s="390"/>
      <c r="G62" s="403">
        <v>5.5</v>
      </c>
      <c r="H62" s="391">
        <f aca="true" t="shared" si="14" ref="H62:M62">H63+H64</f>
        <v>165</v>
      </c>
      <c r="I62" s="391">
        <f t="shared" si="14"/>
        <v>12</v>
      </c>
      <c r="J62" s="391">
        <f t="shared" si="14"/>
        <v>8</v>
      </c>
      <c r="K62" s="391"/>
      <c r="L62" s="391">
        <f t="shared" si="14"/>
        <v>4</v>
      </c>
      <c r="M62" s="391">
        <f t="shared" si="14"/>
        <v>153</v>
      </c>
      <c r="N62" s="364"/>
      <c r="O62" s="975"/>
      <c r="P62" s="976"/>
      <c r="Q62" s="364"/>
      <c r="R62" s="975"/>
      <c r="S62" s="976"/>
      <c r="T62" s="364"/>
      <c r="U62" s="975"/>
      <c r="V62" s="976"/>
      <c r="W62" s="364"/>
      <c r="X62" s="975"/>
      <c r="Y62" s="976"/>
      <c r="Z62" s="996"/>
      <c r="AA62" s="997"/>
      <c r="AB62" s="998"/>
      <c r="AC62" s="565">
        <f>G68</f>
        <v>1.5</v>
      </c>
      <c r="AD62" s="101"/>
    </row>
    <row r="63" spans="1:30" s="107" customFormat="1" ht="18.75">
      <c r="A63" s="127" t="s">
        <v>178</v>
      </c>
      <c r="B63" s="456" t="s">
        <v>44</v>
      </c>
      <c r="C63" s="457">
        <v>6</v>
      </c>
      <c r="D63" s="359"/>
      <c r="E63" s="359"/>
      <c r="F63" s="594"/>
      <c r="G63" s="460">
        <v>4.5</v>
      </c>
      <c r="H63" s="427">
        <f t="shared" si="13"/>
        <v>135</v>
      </c>
      <c r="I63" s="354">
        <f>SUM(J63:L63)</f>
        <v>8</v>
      </c>
      <c r="J63" s="352">
        <v>8</v>
      </c>
      <c r="K63" s="352"/>
      <c r="L63" s="355"/>
      <c r="M63" s="428">
        <f t="shared" si="10"/>
        <v>127</v>
      </c>
      <c r="N63" s="362"/>
      <c r="O63" s="975"/>
      <c r="P63" s="976"/>
      <c r="Q63" s="362"/>
      <c r="R63" s="975"/>
      <c r="S63" s="976"/>
      <c r="T63" s="362"/>
      <c r="U63" s="984" t="s">
        <v>207</v>
      </c>
      <c r="V63" s="976"/>
      <c r="W63" s="461"/>
      <c r="X63" s="975"/>
      <c r="Y63" s="976"/>
      <c r="Z63" s="996"/>
      <c r="AA63" s="997"/>
      <c r="AB63" s="998"/>
      <c r="AC63" s="564">
        <f>G46+G54+G56+G59+G60</f>
        <v>17.5</v>
      </c>
      <c r="AD63" s="106"/>
    </row>
    <row r="64" spans="1:30" s="107" customFormat="1" ht="18.75">
      <c r="A64" s="127" t="s">
        <v>179</v>
      </c>
      <c r="B64" s="456" t="s">
        <v>75</v>
      </c>
      <c r="C64" s="457"/>
      <c r="D64" s="359"/>
      <c r="E64" s="351"/>
      <c r="F64" s="352">
        <v>7</v>
      </c>
      <c r="G64" s="460">
        <v>1</v>
      </c>
      <c r="H64" s="427">
        <f t="shared" si="13"/>
        <v>30</v>
      </c>
      <c r="I64" s="354">
        <f>SUM(J64:L64)</f>
        <v>4</v>
      </c>
      <c r="J64" s="352"/>
      <c r="K64" s="352"/>
      <c r="L64" s="355">
        <v>4</v>
      </c>
      <c r="M64" s="428">
        <f t="shared" si="10"/>
        <v>26</v>
      </c>
      <c r="N64" s="362"/>
      <c r="O64" s="975"/>
      <c r="P64" s="976"/>
      <c r="Q64" s="362"/>
      <c r="R64" s="975"/>
      <c r="S64" s="976"/>
      <c r="T64" s="362"/>
      <c r="U64" s="975"/>
      <c r="V64" s="976"/>
      <c r="W64" s="362" t="s">
        <v>115</v>
      </c>
      <c r="X64" s="975"/>
      <c r="Y64" s="976"/>
      <c r="Z64" s="996"/>
      <c r="AA64" s="997"/>
      <c r="AB64" s="998"/>
      <c r="AC64" s="564">
        <v>40</v>
      </c>
      <c r="AD64" s="106"/>
    </row>
    <row r="65" spans="1:30" s="102" customFormat="1" ht="18.75">
      <c r="A65" s="134" t="s">
        <v>180</v>
      </c>
      <c r="B65" s="462" t="s">
        <v>54</v>
      </c>
      <c r="C65" s="463">
        <v>8</v>
      </c>
      <c r="D65" s="463"/>
      <c r="E65" s="463"/>
      <c r="F65" s="464"/>
      <c r="G65" s="465">
        <v>3</v>
      </c>
      <c r="H65" s="434">
        <f t="shared" si="13"/>
        <v>90</v>
      </c>
      <c r="I65" s="392">
        <v>6</v>
      </c>
      <c r="J65" s="601">
        <v>4</v>
      </c>
      <c r="K65" s="390"/>
      <c r="L65" s="601">
        <v>2</v>
      </c>
      <c r="M65" s="435">
        <f t="shared" si="10"/>
        <v>84</v>
      </c>
      <c r="N65" s="364"/>
      <c r="O65" s="975"/>
      <c r="P65" s="976"/>
      <c r="Q65" s="364"/>
      <c r="R65" s="975"/>
      <c r="S65" s="976"/>
      <c r="T65" s="364"/>
      <c r="U65" s="975"/>
      <c r="V65" s="976"/>
      <c r="W65" s="364"/>
      <c r="X65" s="996" t="s">
        <v>209</v>
      </c>
      <c r="Y65" s="998"/>
      <c r="Z65" s="996"/>
      <c r="AA65" s="997"/>
      <c r="AB65" s="998"/>
      <c r="AC65" s="565">
        <v>17</v>
      </c>
      <c r="AD65" s="101"/>
    </row>
    <row r="66" spans="1:30" s="52" customFormat="1" ht="31.5">
      <c r="A66" s="139" t="s">
        <v>181</v>
      </c>
      <c r="B66" s="466" t="s">
        <v>153</v>
      </c>
      <c r="C66" s="407"/>
      <c r="D66" s="408"/>
      <c r="E66" s="594"/>
      <c r="F66" s="594"/>
      <c r="G66" s="444">
        <f>G67+G68</f>
        <v>3.5</v>
      </c>
      <c r="H66" s="455">
        <f>H67+H68</f>
        <v>105</v>
      </c>
      <c r="I66" s="354"/>
      <c r="J66" s="594"/>
      <c r="K66" s="594"/>
      <c r="L66" s="596"/>
      <c r="M66" s="428"/>
      <c r="N66" s="362"/>
      <c r="O66" s="975"/>
      <c r="P66" s="976"/>
      <c r="Q66" s="362"/>
      <c r="R66" s="975"/>
      <c r="S66" s="976"/>
      <c r="T66" s="362"/>
      <c r="U66" s="975"/>
      <c r="V66" s="976"/>
      <c r="W66" s="362"/>
      <c r="X66" s="975"/>
      <c r="Y66" s="976"/>
      <c r="Z66" s="996"/>
      <c r="AA66" s="997"/>
      <c r="AB66" s="998"/>
      <c r="AC66" s="566"/>
      <c r="AD66" s="51"/>
    </row>
    <row r="67" spans="1:34" s="52" customFormat="1" ht="18.75">
      <c r="A67" s="140" t="s">
        <v>182</v>
      </c>
      <c r="B67" s="467" t="s">
        <v>154</v>
      </c>
      <c r="C67" s="468">
        <v>8</v>
      </c>
      <c r="D67" s="469"/>
      <c r="E67" s="470"/>
      <c r="F67" s="470"/>
      <c r="G67" s="460">
        <v>2</v>
      </c>
      <c r="H67" s="427">
        <f>G67*30</f>
        <v>60</v>
      </c>
      <c r="I67" s="354">
        <f>SUM(J67:L67)</f>
        <v>4</v>
      </c>
      <c r="J67" s="594">
        <v>4</v>
      </c>
      <c r="K67" s="594"/>
      <c r="L67" s="596"/>
      <c r="M67" s="428">
        <f>H67-I67</f>
        <v>56</v>
      </c>
      <c r="N67" s="362"/>
      <c r="O67" s="975"/>
      <c r="P67" s="976"/>
      <c r="Q67" s="362"/>
      <c r="R67" s="975"/>
      <c r="S67" s="976"/>
      <c r="T67" s="362"/>
      <c r="U67" s="975"/>
      <c r="V67" s="976"/>
      <c r="W67" s="362"/>
      <c r="X67" s="984" t="s">
        <v>115</v>
      </c>
      <c r="Y67" s="976"/>
      <c r="Z67" s="996"/>
      <c r="AA67" s="997"/>
      <c r="AB67" s="998"/>
      <c r="AC67" s="566">
        <v>4</v>
      </c>
      <c r="AD67" s="51">
        <v>20</v>
      </c>
      <c r="AE67" s="52">
        <v>24</v>
      </c>
      <c r="AF67" s="52">
        <v>36</v>
      </c>
      <c r="AG67" s="52">
        <v>16</v>
      </c>
      <c r="AH67" s="52">
        <v>12</v>
      </c>
    </row>
    <row r="68" spans="1:34" s="52" customFormat="1" ht="19.5" thickBot="1">
      <c r="A68" s="140" t="s">
        <v>183</v>
      </c>
      <c r="B68" s="467" t="s">
        <v>95</v>
      </c>
      <c r="C68" s="468"/>
      <c r="D68" s="471">
        <v>2</v>
      </c>
      <c r="E68" s="431"/>
      <c r="F68" s="431"/>
      <c r="G68" s="403">
        <v>1.5</v>
      </c>
      <c r="H68" s="434">
        <f>G68*30</f>
        <v>45</v>
      </c>
      <c r="I68" s="447">
        <f>SUM(J68:L68)</f>
        <v>4</v>
      </c>
      <c r="J68" s="448">
        <v>4</v>
      </c>
      <c r="K68" s="448"/>
      <c r="L68" s="449"/>
      <c r="M68" s="435">
        <f>H68-I68</f>
        <v>41</v>
      </c>
      <c r="N68" s="364"/>
      <c r="O68" s="975" t="s">
        <v>115</v>
      </c>
      <c r="P68" s="976"/>
      <c r="Q68" s="364"/>
      <c r="R68" s="975"/>
      <c r="S68" s="976"/>
      <c r="T68" s="387"/>
      <c r="U68" s="975"/>
      <c r="V68" s="976"/>
      <c r="W68" s="387"/>
      <c r="X68" s="982"/>
      <c r="Y68" s="983"/>
      <c r="Z68" s="996"/>
      <c r="AA68" s="997"/>
      <c r="AB68" s="998"/>
      <c r="AC68" s="566">
        <v>12</v>
      </c>
      <c r="AD68" s="51">
        <v>8</v>
      </c>
      <c r="AE68" s="52">
        <v>6</v>
      </c>
      <c r="AF68" s="52">
        <v>10</v>
      </c>
      <c r="AG68" s="52">
        <v>6</v>
      </c>
      <c r="AH68" s="52">
        <v>2</v>
      </c>
    </row>
    <row r="69" spans="1:30" s="107" customFormat="1" ht="19.5" thickBot="1">
      <c r="A69" s="1064" t="s">
        <v>31</v>
      </c>
      <c r="B69" s="1065"/>
      <c r="C69" s="595"/>
      <c r="D69" s="472"/>
      <c r="E69" s="472"/>
      <c r="F69" s="472"/>
      <c r="G69" s="473">
        <f>G38+G39+G67+G41+G42+G43+G44+G46+G47+G48+G49+G50+G51+G52+G53+G54+G55+G56+G57+G59+G60+G61+G63+G64+G65+G68</f>
        <v>76</v>
      </c>
      <c r="H69" s="473">
        <f aca="true" t="shared" si="15" ref="H69:M69">H38+H39+H67+H41+H42+H43+H44+H46+H47+H48+H49+H50+H51+H52+H53+H54+H55+H56+H57+H59+H60+H61+H63+H64+H65+H68</f>
        <v>2280</v>
      </c>
      <c r="I69" s="473">
        <f>I38+I39+I67+I41+I42+I43+I44+I46+I47+I48+I49+I50+I51+I52+I53+I54+I55+I56+I57+I59+I60+I61+I63+I64+I65+I68</f>
        <v>156</v>
      </c>
      <c r="J69" s="473">
        <f>J38+J39+J67+J41+J42+J43+J44+J46+J47+J48+J49+J50+J51+J52+J53+J54+J55+J56+J57+J59+J60+J61+J63+J64+J65+J68</f>
        <v>104</v>
      </c>
      <c r="K69" s="473">
        <f t="shared" si="15"/>
        <v>0</v>
      </c>
      <c r="L69" s="473">
        <f>L38+L39+L67+L41+L42+L43+L44+L46+L47+L48+L49+L50+L51+L52+L53+L54+L55+L56+L57+L59+L60+L61+L63+L64+L65+L68</f>
        <v>52</v>
      </c>
      <c r="M69" s="473">
        <f t="shared" si="15"/>
        <v>2124</v>
      </c>
      <c r="N69" s="473">
        <f>N38+N39+N67+N41+N42+N43+N44+N46+N47+N48+N49+N50+N51+N52+N53+N54+N55+N56+N57+N59+N60+N61+N63+N64+N65+N68</f>
        <v>0</v>
      </c>
      <c r="O69" s="992" t="s">
        <v>115</v>
      </c>
      <c r="P69" s="993"/>
      <c r="Q69" s="474" t="s">
        <v>116</v>
      </c>
      <c r="R69" s="1210" t="s">
        <v>280</v>
      </c>
      <c r="S69" s="1211"/>
      <c r="T69" s="474" t="s">
        <v>270</v>
      </c>
      <c r="U69" s="992" t="s">
        <v>226</v>
      </c>
      <c r="V69" s="993"/>
      <c r="W69" s="474" t="s">
        <v>227</v>
      </c>
      <c r="X69" s="992" t="s">
        <v>219</v>
      </c>
      <c r="Y69" s="993"/>
      <c r="Z69" s="992"/>
      <c r="AA69" s="1160"/>
      <c r="AB69" s="993"/>
      <c r="AC69" s="106"/>
      <c r="AD69" s="106">
        <v>0</v>
      </c>
    </row>
    <row r="70" spans="1:30" s="107" customFormat="1" ht="18.75">
      <c r="A70" s="1073" t="s">
        <v>148</v>
      </c>
      <c r="B70" s="1212"/>
      <c r="C70" s="1212"/>
      <c r="D70" s="1212"/>
      <c r="E70" s="1212"/>
      <c r="F70" s="1212"/>
      <c r="G70" s="1212"/>
      <c r="H70" s="1212"/>
      <c r="I70" s="1212"/>
      <c r="J70" s="1212"/>
      <c r="K70" s="1212"/>
      <c r="L70" s="1212"/>
      <c r="M70" s="1212"/>
      <c r="N70" s="1212"/>
      <c r="O70" s="1212"/>
      <c r="P70" s="1212"/>
      <c r="Q70" s="1212"/>
      <c r="R70" s="1212"/>
      <c r="S70" s="1212"/>
      <c r="T70" s="1212"/>
      <c r="U70" s="1212"/>
      <c r="V70" s="1212"/>
      <c r="W70" s="1212"/>
      <c r="X70" s="1212"/>
      <c r="Y70" s="1212"/>
      <c r="Z70" s="1212"/>
      <c r="AA70" s="1212"/>
      <c r="AB70" s="1212"/>
      <c r="AC70" s="106"/>
      <c r="AD70" s="106"/>
    </row>
    <row r="71" spans="1:30" s="107" customFormat="1" ht="19.5" thickBot="1">
      <c r="A71" s="145"/>
      <c r="B71" s="1078" t="s">
        <v>149</v>
      </c>
      <c r="C71" s="1079"/>
      <c r="D71" s="1079"/>
      <c r="E71" s="1079"/>
      <c r="F71" s="1079"/>
      <c r="G71" s="1079"/>
      <c r="H71" s="1079"/>
      <c r="I71" s="1079"/>
      <c r="J71" s="1079"/>
      <c r="K71" s="1079"/>
      <c r="L71" s="1079"/>
      <c r="M71" s="1079"/>
      <c r="N71" s="1078"/>
      <c r="O71" s="1078"/>
      <c r="P71" s="1078"/>
      <c r="Q71" s="1078"/>
      <c r="R71" s="1078"/>
      <c r="S71" s="1078"/>
      <c r="T71" s="1078"/>
      <c r="U71" s="1078"/>
      <c r="V71" s="1078"/>
      <c r="W71" s="1078"/>
      <c r="X71" s="1078"/>
      <c r="Y71" s="1078"/>
      <c r="Z71" s="1078"/>
      <c r="AA71" s="1080"/>
      <c r="AB71" s="475"/>
      <c r="AC71" s="106"/>
      <c r="AD71" s="106"/>
    </row>
    <row r="72" spans="1:42" s="147" customFormat="1" ht="18.75">
      <c r="A72" s="127" t="s">
        <v>184</v>
      </c>
      <c r="B72" s="476" t="s">
        <v>248</v>
      </c>
      <c r="C72" s="359"/>
      <c r="D72" s="594">
        <v>8</v>
      </c>
      <c r="E72" s="594"/>
      <c r="F72" s="594"/>
      <c r="G72" s="477">
        <v>3</v>
      </c>
      <c r="H72" s="478">
        <f aca="true" t="shared" si="16" ref="H72:H87">G72*30</f>
        <v>90</v>
      </c>
      <c r="I72" s="354">
        <f aca="true" t="shared" si="17" ref="I72:I87">SUM(J72:L72)</f>
        <v>4</v>
      </c>
      <c r="J72" s="594">
        <v>4</v>
      </c>
      <c r="K72" s="594"/>
      <c r="L72" s="596"/>
      <c r="M72" s="356">
        <f aca="true" t="shared" si="18" ref="M72:M87">H72-I72</f>
        <v>86</v>
      </c>
      <c r="N72" s="362"/>
      <c r="O72" s="975"/>
      <c r="P72" s="976"/>
      <c r="Q72" s="362"/>
      <c r="R72" s="975"/>
      <c r="S72" s="976"/>
      <c r="T72" s="362"/>
      <c r="U72" s="975"/>
      <c r="V72" s="976"/>
      <c r="W72" s="362"/>
      <c r="X72" s="984" t="s">
        <v>115</v>
      </c>
      <c r="Y72" s="976"/>
      <c r="Z72" s="984"/>
      <c r="AA72" s="985"/>
      <c r="AB72" s="976"/>
      <c r="AC72" s="567">
        <f>G74+G78+G82</f>
        <v>9</v>
      </c>
      <c r="AD72" s="106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</row>
    <row r="73" spans="1:30" s="331" customFormat="1" ht="18.75">
      <c r="A73" s="576"/>
      <c r="B73" s="577"/>
      <c r="C73" s="578"/>
      <c r="D73" s="579"/>
      <c r="E73" s="579"/>
      <c r="F73" s="579"/>
      <c r="G73" s="580"/>
      <c r="H73" s="581"/>
      <c r="I73" s="582"/>
      <c r="J73" s="583"/>
      <c r="K73" s="583"/>
      <c r="L73" s="584"/>
      <c r="M73" s="585"/>
      <c r="N73" s="576"/>
      <c r="O73" s="991"/>
      <c r="P73" s="990"/>
      <c r="Q73" s="576"/>
      <c r="R73" s="991"/>
      <c r="S73" s="990"/>
      <c r="T73" s="576"/>
      <c r="U73" s="991"/>
      <c r="V73" s="990"/>
      <c r="W73" s="576"/>
      <c r="X73" s="989"/>
      <c r="Y73" s="990"/>
      <c r="Z73" s="989"/>
      <c r="AA73" s="1161"/>
      <c r="AB73" s="990"/>
      <c r="AC73" s="586">
        <f>G72+G75+G76+G77+G79+G80+G81+G83+G85+G86+G87</f>
        <v>31.5</v>
      </c>
      <c r="AD73" s="330"/>
    </row>
    <row r="74" spans="1:30" s="107" customFormat="1" ht="18.75">
      <c r="A74" s="127" t="s">
        <v>185</v>
      </c>
      <c r="B74" s="476" t="s">
        <v>78</v>
      </c>
      <c r="C74" s="479"/>
      <c r="D74" s="480">
        <v>5</v>
      </c>
      <c r="E74" s="480"/>
      <c r="F74" s="480"/>
      <c r="G74" s="477">
        <v>3</v>
      </c>
      <c r="H74" s="478">
        <f t="shared" si="16"/>
        <v>90</v>
      </c>
      <c r="I74" s="392">
        <v>6</v>
      </c>
      <c r="J74" s="601">
        <v>4</v>
      </c>
      <c r="K74" s="390"/>
      <c r="L74" s="601">
        <v>2</v>
      </c>
      <c r="M74" s="356">
        <f t="shared" si="18"/>
        <v>84</v>
      </c>
      <c r="N74" s="482"/>
      <c r="O74" s="975"/>
      <c r="P74" s="976"/>
      <c r="Q74" s="482"/>
      <c r="R74" s="975"/>
      <c r="S74" s="976"/>
      <c r="T74" s="362" t="s">
        <v>209</v>
      </c>
      <c r="U74" s="975"/>
      <c r="V74" s="976"/>
      <c r="W74" s="482"/>
      <c r="X74" s="975"/>
      <c r="Y74" s="976"/>
      <c r="Z74" s="984"/>
      <c r="AA74" s="985"/>
      <c r="AB74" s="976"/>
      <c r="AC74" s="567"/>
      <c r="AD74" s="106"/>
    </row>
    <row r="75" spans="1:30" s="107" customFormat="1" ht="31.5">
      <c r="A75" s="127" t="s">
        <v>186</v>
      </c>
      <c r="B75" s="476" t="s">
        <v>246</v>
      </c>
      <c r="C75" s="479"/>
      <c r="D75" s="480">
        <v>7</v>
      </c>
      <c r="E75" s="480"/>
      <c r="F75" s="480"/>
      <c r="G75" s="477">
        <v>3</v>
      </c>
      <c r="H75" s="478">
        <f t="shared" si="16"/>
        <v>90</v>
      </c>
      <c r="I75" s="354">
        <f t="shared" si="17"/>
        <v>4</v>
      </c>
      <c r="J75" s="383">
        <v>4</v>
      </c>
      <c r="K75" s="383"/>
      <c r="L75" s="481"/>
      <c r="M75" s="356">
        <f t="shared" si="18"/>
        <v>86</v>
      </c>
      <c r="N75" s="482"/>
      <c r="O75" s="975"/>
      <c r="P75" s="976"/>
      <c r="Q75" s="482"/>
      <c r="R75" s="975"/>
      <c r="S75" s="976"/>
      <c r="T75" s="362"/>
      <c r="U75" s="975"/>
      <c r="V75" s="976"/>
      <c r="W75" s="482" t="s">
        <v>115</v>
      </c>
      <c r="X75" s="975"/>
      <c r="Y75" s="976"/>
      <c r="Z75" s="984"/>
      <c r="AA75" s="985"/>
      <c r="AB75" s="976"/>
      <c r="AC75" s="106"/>
      <c r="AD75" s="106"/>
    </row>
    <row r="76" spans="1:30" s="107" customFormat="1" ht="18.75">
      <c r="A76" s="127" t="s">
        <v>187</v>
      </c>
      <c r="B76" s="476" t="s">
        <v>87</v>
      </c>
      <c r="C76" s="479"/>
      <c r="D76" s="480">
        <v>8</v>
      </c>
      <c r="E76" s="480"/>
      <c r="F76" s="480"/>
      <c r="G76" s="483">
        <v>3</v>
      </c>
      <c r="H76" s="478">
        <f t="shared" si="16"/>
        <v>90</v>
      </c>
      <c r="I76" s="354">
        <f t="shared" si="17"/>
        <v>4</v>
      </c>
      <c r="J76" s="383">
        <v>4</v>
      </c>
      <c r="K76" s="383"/>
      <c r="L76" s="481"/>
      <c r="M76" s="356">
        <f t="shared" si="18"/>
        <v>86</v>
      </c>
      <c r="N76" s="482"/>
      <c r="O76" s="975"/>
      <c r="P76" s="976"/>
      <c r="Q76" s="482"/>
      <c r="R76" s="975"/>
      <c r="S76" s="976"/>
      <c r="T76" s="362"/>
      <c r="U76" s="975"/>
      <c r="V76" s="976"/>
      <c r="W76" s="482"/>
      <c r="X76" s="984" t="s">
        <v>115</v>
      </c>
      <c r="Y76" s="976"/>
      <c r="Z76" s="984"/>
      <c r="AA76" s="985"/>
      <c r="AB76" s="976"/>
      <c r="AC76" s="106"/>
      <c r="AD76" s="106"/>
    </row>
    <row r="77" spans="1:30" s="107" customFormat="1" ht="18.75">
      <c r="A77" s="127" t="s">
        <v>188</v>
      </c>
      <c r="B77" s="484" t="s">
        <v>91</v>
      </c>
      <c r="C77" s="479"/>
      <c r="D77" s="480">
        <v>7</v>
      </c>
      <c r="E77" s="480"/>
      <c r="F77" s="480"/>
      <c r="G77" s="477">
        <v>3</v>
      </c>
      <c r="H77" s="478">
        <f t="shared" si="16"/>
        <v>90</v>
      </c>
      <c r="I77" s="354">
        <f t="shared" si="17"/>
        <v>4</v>
      </c>
      <c r="J77" s="383">
        <v>4</v>
      </c>
      <c r="K77" s="383"/>
      <c r="L77" s="481"/>
      <c r="M77" s="356">
        <f t="shared" si="18"/>
        <v>86</v>
      </c>
      <c r="N77" s="482"/>
      <c r="O77" s="975"/>
      <c r="P77" s="976"/>
      <c r="Q77" s="482"/>
      <c r="R77" s="975"/>
      <c r="S77" s="976"/>
      <c r="T77" s="362"/>
      <c r="U77" s="975"/>
      <c r="V77" s="976"/>
      <c r="W77" s="482" t="s">
        <v>115</v>
      </c>
      <c r="X77" s="975"/>
      <c r="Y77" s="976"/>
      <c r="Z77" s="984"/>
      <c r="AA77" s="985"/>
      <c r="AB77" s="976"/>
      <c r="AC77" s="106"/>
      <c r="AD77" s="106"/>
    </row>
    <row r="78" spans="1:30" s="107" customFormat="1" ht="18.75">
      <c r="A78" s="127" t="s">
        <v>189</v>
      </c>
      <c r="B78" s="358" t="s">
        <v>60</v>
      </c>
      <c r="C78" s="382"/>
      <c r="D78" s="594">
        <v>5</v>
      </c>
      <c r="E78" s="594"/>
      <c r="F78" s="383"/>
      <c r="G78" s="477">
        <v>3</v>
      </c>
      <c r="H78" s="478">
        <f t="shared" si="16"/>
        <v>90</v>
      </c>
      <c r="I78" s="354">
        <f t="shared" si="17"/>
        <v>4</v>
      </c>
      <c r="J78" s="383">
        <v>4</v>
      </c>
      <c r="K78" s="383"/>
      <c r="L78" s="481"/>
      <c r="M78" s="356">
        <f t="shared" si="18"/>
        <v>86</v>
      </c>
      <c r="N78" s="362"/>
      <c r="O78" s="975"/>
      <c r="P78" s="976"/>
      <c r="Q78" s="362"/>
      <c r="R78" s="975"/>
      <c r="S78" s="976"/>
      <c r="T78" s="362" t="s">
        <v>115</v>
      </c>
      <c r="U78" s="975"/>
      <c r="V78" s="976"/>
      <c r="W78" s="461"/>
      <c r="X78" s="975"/>
      <c r="Y78" s="976"/>
      <c r="Z78" s="984"/>
      <c r="AA78" s="985"/>
      <c r="AB78" s="976"/>
      <c r="AC78" s="106"/>
      <c r="AD78" s="106"/>
    </row>
    <row r="79" spans="1:30" s="52" customFormat="1" ht="18.75">
      <c r="A79" s="127" t="s">
        <v>190</v>
      </c>
      <c r="B79" s="358" t="s">
        <v>70</v>
      </c>
      <c r="C79" s="359"/>
      <c r="D79" s="594">
        <v>7</v>
      </c>
      <c r="E79" s="594"/>
      <c r="F79" s="594"/>
      <c r="G79" s="485">
        <v>3</v>
      </c>
      <c r="H79" s="478">
        <f t="shared" si="16"/>
        <v>90</v>
      </c>
      <c r="I79" s="354">
        <f t="shared" si="17"/>
        <v>4</v>
      </c>
      <c r="J79" s="383">
        <v>4</v>
      </c>
      <c r="K79" s="383"/>
      <c r="L79" s="481"/>
      <c r="M79" s="356">
        <f t="shared" si="18"/>
        <v>86</v>
      </c>
      <c r="N79" s="362"/>
      <c r="O79" s="975"/>
      <c r="P79" s="976"/>
      <c r="Q79" s="362"/>
      <c r="R79" s="975"/>
      <c r="S79" s="976"/>
      <c r="T79" s="362"/>
      <c r="U79" s="975"/>
      <c r="V79" s="976"/>
      <c r="W79" s="362" t="s">
        <v>115</v>
      </c>
      <c r="X79" s="975"/>
      <c r="Y79" s="976"/>
      <c r="Z79" s="984"/>
      <c r="AA79" s="985"/>
      <c r="AB79" s="976"/>
      <c r="AC79" s="51"/>
      <c r="AD79" s="51"/>
    </row>
    <row r="80" spans="1:30" s="52" customFormat="1" ht="18.75">
      <c r="A80" s="127" t="s">
        <v>191</v>
      </c>
      <c r="B80" s="486" t="s">
        <v>55</v>
      </c>
      <c r="C80" s="359"/>
      <c r="D80" s="594">
        <v>8</v>
      </c>
      <c r="E80" s="594"/>
      <c r="F80" s="594"/>
      <c r="G80" s="432">
        <v>3</v>
      </c>
      <c r="H80" s="478">
        <f t="shared" si="16"/>
        <v>90</v>
      </c>
      <c r="I80" s="354">
        <f t="shared" si="17"/>
        <v>6</v>
      </c>
      <c r="J80" s="383">
        <v>6</v>
      </c>
      <c r="K80" s="383"/>
      <c r="L80" s="481"/>
      <c r="M80" s="356">
        <f t="shared" si="18"/>
        <v>84</v>
      </c>
      <c r="N80" s="362"/>
      <c r="O80" s="975"/>
      <c r="P80" s="976"/>
      <c r="Q80" s="362"/>
      <c r="R80" s="975"/>
      <c r="S80" s="976"/>
      <c r="T80" s="362"/>
      <c r="U80" s="975"/>
      <c r="V80" s="976"/>
      <c r="W80" s="362"/>
      <c r="X80" s="984" t="s">
        <v>114</v>
      </c>
      <c r="Y80" s="976"/>
      <c r="Z80" s="984"/>
      <c r="AA80" s="985"/>
      <c r="AB80" s="976"/>
      <c r="AC80" s="51"/>
      <c r="AD80" s="51"/>
    </row>
    <row r="81" spans="1:30" s="52" customFormat="1" ht="18.75">
      <c r="A81" s="127" t="s">
        <v>192</v>
      </c>
      <c r="B81" s="358" t="s">
        <v>51</v>
      </c>
      <c r="C81" s="359">
        <v>8</v>
      </c>
      <c r="D81" s="594"/>
      <c r="E81" s="594"/>
      <c r="F81" s="594"/>
      <c r="G81" s="432">
        <v>3.5</v>
      </c>
      <c r="H81" s="478">
        <f t="shared" si="16"/>
        <v>105</v>
      </c>
      <c r="I81" s="392">
        <v>6</v>
      </c>
      <c r="J81" s="601">
        <v>4</v>
      </c>
      <c r="K81" s="390"/>
      <c r="L81" s="601">
        <v>2</v>
      </c>
      <c r="M81" s="356">
        <f t="shared" si="18"/>
        <v>99</v>
      </c>
      <c r="N81" s="362"/>
      <c r="O81" s="975"/>
      <c r="P81" s="976"/>
      <c r="Q81" s="362"/>
      <c r="R81" s="975"/>
      <c r="S81" s="976"/>
      <c r="T81" s="362"/>
      <c r="U81" s="975"/>
      <c r="V81" s="976"/>
      <c r="W81" s="362"/>
      <c r="X81" s="984" t="s">
        <v>209</v>
      </c>
      <c r="Y81" s="976"/>
      <c r="Z81" s="984"/>
      <c r="AA81" s="985"/>
      <c r="AB81" s="976"/>
      <c r="AC81" s="51"/>
      <c r="AD81" s="51"/>
    </row>
    <row r="82" spans="1:30" s="52" customFormat="1" ht="18.75">
      <c r="A82" s="127" t="s">
        <v>193</v>
      </c>
      <c r="B82" s="358" t="s">
        <v>79</v>
      </c>
      <c r="C82" s="359"/>
      <c r="D82" s="487">
        <v>5</v>
      </c>
      <c r="E82" s="487"/>
      <c r="F82" s="594"/>
      <c r="G82" s="488">
        <v>3</v>
      </c>
      <c r="H82" s="478">
        <f t="shared" si="16"/>
        <v>90</v>
      </c>
      <c r="I82" s="354">
        <v>4</v>
      </c>
      <c r="J82" s="470">
        <v>4</v>
      </c>
      <c r="K82" s="383"/>
      <c r="L82" s="481"/>
      <c r="M82" s="356">
        <f t="shared" si="18"/>
        <v>86</v>
      </c>
      <c r="N82" s="362"/>
      <c r="O82" s="975"/>
      <c r="P82" s="976"/>
      <c r="Q82" s="362"/>
      <c r="R82" s="975"/>
      <c r="S82" s="976"/>
      <c r="T82" s="362" t="s">
        <v>115</v>
      </c>
      <c r="U82" s="975"/>
      <c r="V82" s="976"/>
      <c r="W82" s="362"/>
      <c r="X82" s="975"/>
      <c r="Y82" s="976"/>
      <c r="Z82" s="984"/>
      <c r="AA82" s="985"/>
      <c r="AB82" s="976"/>
      <c r="AC82" s="51"/>
      <c r="AD82" s="51"/>
    </row>
    <row r="83" spans="1:30" s="52" customFormat="1" ht="31.5">
      <c r="A83" s="127" t="s">
        <v>194</v>
      </c>
      <c r="B83" s="486" t="s">
        <v>69</v>
      </c>
      <c r="C83" s="359"/>
      <c r="D83" s="594">
        <v>7</v>
      </c>
      <c r="E83" s="594"/>
      <c r="F83" s="594"/>
      <c r="G83" s="485">
        <v>3</v>
      </c>
      <c r="H83" s="478">
        <f t="shared" si="16"/>
        <v>90</v>
      </c>
      <c r="I83" s="354">
        <f t="shared" si="17"/>
        <v>4</v>
      </c>
      <c r="J83" s="383">
        <v>4</v>
      </c>
      <c r="K83" s="383"/>
      <c r="L83" s="481"/>
      <c r="M83" s="356">
        <f t="shared" si="18"/>
        <v>86</v>
      </c>
      <c r="N83" s="362"/>
      <c r="O83" s="975"/>
      <c r="P83" s="976"/>
      <c r="Q83" s="362"/>
      <c r="R83" s="975"/>
      <c r="S83" s="976"/>
      <c r="T83" s="362"/>
      <c r="U83" s="975"/>
      <c r="V83" s="976"/>
      <c r="W83" s="362" t="s">
        <v>115</v>
      </c>
      <c r="X83" s="975"/>
      <c r="Y83" s="976"/>
      <c r="Z83" s="984"/>
      <c r="AA83" s="985"/>
      <c r="AB83" s="976"/>
      <c r="AC83" s="51">
        <v>14</v>
      </c>
      <c r="AD83" s="51"/>
    </row>
    <row r="84" spans="1:30" s="52" customFormat="1" ht="18.75">
      <c r="A84" s="155" t="s">
        <v>195</v>
      </c>
      <c r="B84" s="489" t="s">
        <v>52</v>
      </c>
      <c r="C84" s="359"/>
      <c r="D84" s="594"/>
      <c r="E84" s="594"/>
      <c r="F84" s="594"/>
      <c r="G84" s="485">
        <f>G85+G86</f>
        <v>4</v>
      </c>
      <c r="H84" s="485">
        <f aca="true" t="shared" si="19" ref="H84:M84">H85+H86</f>
        <v>120</v>
      </c>
      <c r="I84" s="485">
        <f t="shared" si="19"/>
        <v>12</v>
      </c>
      <c r="J84" s="485">
        <f t="shared" si="19"/>
        <v>8</v>
      </c>
      <c r="K84" s="485"/>
      <c r="L84" s="485">
        <f t="shared" si="19"/>
        <v>4</v>
      </c>
      <c r="M84" s="485">
        <f t="shared" si="19"/>
        <v>108</v>
      </c>
      <c r="N84" s="362"/>
      <c r="O84" s="975"/>
      <c r="P84" s="976"/>
      <c r="Q84" s="362"/>
      <c r="R84" s="975"/>
      <c r="S84" s="976"/>
      <c r="T84" s="362"/>
      <c r="U84" s="975"/>
      <c r="V84" s="976"/>
      <c r="W84" s="362"/>
      <c r="X84" s="975"/>
      <c r="Y84" s="976"/>
      <c r="Z84" s="984"/>
      <c r="AA84" s="985"/>
      <c r="AB84" s="976"/>
      <c r="AC84" s="51">
        <v>24</v>
      </c>
      <c r="AD84" s="51"/>
    </row>
    <row r="85" spans="1:30" s="52" customFormat="1" ht="18.75">
      <c r="A85" s="127" t="s">
        <v>196</v>
      </c>
      <c r="B85" s="358" t="s">
        <v>52</v>
      </c>
      <c r="C85" s="490">
        <v>7</v>
      </c>
      <c r="D85" s="487"/>
      <c r="E85" s="487"/>
      <c r="F85" s="487"/>
      <c r="G85" s="485">
        <v>3</v>
      </c>
      <c r="H85" s="478">
        <f t="shared" si="16"/>
        <v>90</v>
      </c>
      <c r="I85" s="354">
        <f t="shared" si="17"/>
        <v>8</v>
      </c>
      <c r="J85" s="383">
        <v>8</v>
      </c>
      <c r="K85" s="383"/>
      <c r="L85" s="481"/>
      <c r="M85" s="356">
        <f t="shared" si="18"/>
        <v>82</v>
      </c>
      <c r="N85" s="362"/>
      <c r="O85" s="975"/>
      <c r="P85" s="976"/>
      <c r="Q85" s="362"/>
      <c r="R85" s="975"/>
      <c r="S85" s="976"/>
      <c r="T85" s="362"/>
      <c r="U85" s="975"/>
      <c r="V85" s="976"/>
      <c r="W85" s="362" t="s">
        <v>207</v>
      </c>
      <c r="X85" s="975"/>
      <c r="Y85" s="976"/>
      <c r="Z85" s="984"/>
      <c r="AA85" s="985"/>
      <c r="AB85" s="976"/>
      <c r="AC85" s="51">
        <v>28</v>
      </c>
      <c r="AD85" s="51"/>
    </row>
    <row r="86" spans="1:30" s="52" customFormat="1" ht="18.75">
      <c r="A86" s="127" t="s">
        <v>197</v>
      </c>
      <c r="B86" s="358" t="s">
        <v>68</v>
      </c>
      <c r="C86" s="490"/>
      <c r="D86" s="487"/>
      <c r="E86" s="487"/>
      <c r="F86" s="487">
        <v>8</v>
      </c>
      <c r="G86" s="485">
        <v>1</v>
      </c>
      <c r="H86" s="478">
        <f t="shared" si="16"/>
        <v>30</v>
      </c>
      <c r="I86" s="354">
        <f t="shared" si="17"/>
        <v>4</v>
      </c>
      <c r="J86" s="594"/>
      <c r="K86" s="594"/>
      <c r="L86" s="596">
        <v>4</v>
      </c>
      <c r="M86" s="356">
        <f t="shared" si="18"/>
        <v>26</v>
      </c>
      <c r="N86" s="362"/>
      <c r="O86" s="975"/>
      <c r="P86" s="976"/>
      <c r="Q86" s="362"/>
      <c r="R86" s="975"/>
      <c r="S86" s="976"/>
      <c r="T86" s="362"/>
      <c r="U86" s="975"/>
      <c r="V86" s="976"/>
      <c r="W86" s="362"/>
      <c r="X86" s="984" t="s">
        <v>115</v>
      </c>
      <c r="Y86" s="976"/>
      <c r="Z86" s="984"/>
      <c r="AA86" s="985"/>
      <c r="AB86" s="976"/>
      <c r="AC86" s="51"/>
      <c r="AD86" s="51"/>
    </row>
    <row r="87" spans="1:30" s="107" customFormat="1" ht="19.5" thickBot="1">
      <c r="A87" s="127" t="s">
        <v>198</v>
      </c>
      <c r="B87" s="491" t="s">
        <v>247</v>
      </c>
      <c r="C87" s="492"/>
      <c r="D87" s="470">
        <v>8</v>
      </c>
      <c r="E87" s="470"/>
      <c r="F87" s="470"/>
      <c r="G87" s="488">
        <v>3</v>
      </c>
      <c r="H87" s="478">
        <f t="shared" si="16"/>
        <v>90</v>
      </c>
      <c r="I87" s="354">
        <f t="shared" si="17"/>
        <v>4</v>
      </c>
      <c r="J87" s="470">
        <v>4</v>
      </c>
      <c r="K87" s="470"/>
      <c r="L87" s="493"/>
      <c r="M87" s="356">
        <f t="shared" si="18"/>
        <v>86</v>
      </c>
      <c r="N87" s="387"/>
      <c r="O87" s="975"/>
      <c r="P87" s="976"/>
      <c r="Q87" s="387"/>
      <c r="R87" s="975"/>
      <c r="S87" s="976"/>
      <c r="T87" s="387"/>
      <c r="U87" s="975"/>
      <c r="V87" s="976"/>
      <c r="W87" s="387"/>
      <c r="X87" s="982" t="s">
        <v>115</v>
      </c>
      <c r="Y87" s="983"/>
      <c r="Z87" s="984"/>
      <c r="AA87" s="985"/>
      <c r="AB87" s="976"/>
      <c r="AC87" s="106"/>
      <c r="AD87" s="106"/>
    </row>
    <row r="88" spans="1:30" s="52" customFormat="1" ht="19.5" thickBot="1">
      <c r="A88" s="1043" t="s">
        <v>31</v>
      </c>
      <c r="B88" s="1044"/>
      <c r="C88" s="494"/>
      <c r="D88" s="495"/>
      <c r="E88" s="496"/>
      <c r="F88" s="497"/>
      <c r="G88" s="568">
        <f>SUM(G72:G87)-G84</f>
        <v>40.5</v>
      </c>
      <c r="H88" s="498">
        <f aca="true" t="shared" si="20" ref="H88:M88">SUM(H72:H87)-H84</f>
        <v>1215</v>
      </c>
      <c r="I88" s="498">
        <f>SUM(I72:I87)-I84</f>
        <v>66</v>
      </c>
      <c r="J88" s="498">
        <f t="shared" si="20"/>
        <v>58</v>
      </c>
      <c r="K88" s="498">
        <f t="shared" si="20"/>
        <v>0</v>
      </c>
      <c r="L88" s="498">
        <f t="shared" si="20"/>
        <v>8</v>
      </c>
      <c r="M88" s="498">
        <f t="shared" si="20"/>
        <v>1149</v>
      </c>
      <c r="N88" s="499">
        <f>SUM(N72:N87)</f>
        <v>0</v>
      </c>
      <c r="O88" s="977">
        <f>SUM(P72:P87)</f>
        <v>0</v>
      </c>
      <c r="P88" s="978"/>
      <c r="Q88" s="499">
        <f>SUM(Q72:Q87)</f>
        <v>0</v>
      </c>
      <c r="R88" s="977">
        <f>SUM(S72:S87)</f>
        <v>0</v>
      </c>
      <c r="S88" s="978"/>
      <c r="T88" s="499" t="s">
        <v>219</v>
      </c>
      <c r="U88" s="977">
        <f>SUM(V72:V87)</f>
        <v>0</v>
      </c>
      <c r="V88" s="978"/>
      <c r="W88" s="499" t="s">
        <v>220</v>
      </c>
      <c r="X88" s="977" t="s">
        <v>278</v>
      </c>
      <c r="Y88" s="978"/>
      <c r="Z88" s="977"/>
      <c r="AA88" s="1163"/>
      <c r="AB88" s="978"/>
      <c r="AC88" s="51"/>
      <c r="AD88" s="51"/>
    </row>
    <row r="89" spans="1:30" s="52" customFormat="1" ht="19.5" thickBot="1">
      <c r="A89" s="1061" t="s">
        <v>222</v>
      </c>
      <c r="B89" s="1062"/>
      <c r="C89" s="1062"/>
      <c r="D89" s="1062"/>
      <c r="E89" s="1062"/>
      <c r="F89" s="1062"/>
      <c r="G89" s="1062"/>
      <c r="H89" s="1062"/>
      <c r="I89" s="1062"/>
      <c r="J89" s="1062"/>
      <c r="K89" s="1062"/>
      <c r="L89" s="1062"/>
      <c r="M89" s="1062"/>
      <c r="N89" s="1232"/>
      <c r="O89" s="1232"/>
      <c r="P89" s="1232"/>
      <c r="Q89" s="1232"/>
      <c r="R89" s="1232"/>
      <c r="S89" s="1232"/>
      <c r="T89" s="1232"/>
      <c r="U89" s="1232"/>
      <c r="V89" s="1232"/>
      <c r="W89" s="1232"/>
      <c r="X89" s="1232"/>
      <c r="Y89" s="1232"/>
      <c r="Z89" s="1232"/>
      <c r="AA89" s="1232"/>
      <c r="AB89" s="500"/>
      <c r="AC89" s="51"/>
      <c r="AD89" s="51"/>
    </row>
    <row r="90" spans="1:30" s="52" customFormat="1" ht="18.75">
      <c r="A90" s="267">
        <v>1</v>
      </c>
      <c r="B90" s="501" t="s">
        <v>17</v>
      </c>
      <c r="C90" s="502"/>
      <c r="D90" s="503">
        <v>9</v>
      </c>
      <c r="E90" s="503"/>
      <c r="F90" s="503"/>
      <c r="G90" s="541">
        <v>16.5</v>
      </c>
      <c r="H90" s="504">
        <f>G90*30</f>
        <v>495</v>
      </c>
      <c r="I90" s="354">
        <f>SUM(J90:L90)</f>
        <v>0</v>
      </c>
      <c r="J90" s="504"/>
      <c r="K90" s="504"/>
      <c r="L90" s="504"/>
      <c r="M90" s="505"/>
      <c r="N90" s="506"/>
      <c r="O90" s="975"/>
      <c r="P90" s="976"/>
      <c r="Q90" s="506"/>
      <c r="R90" s="975"/>
      <c r="S90" s="976"/>
      <c r="T90" s="506"/>
      <c r="U90" s="975"/>
      <c r="V90" s="976"/>
      <c r="W90" s="506"/>
      <c r="X90" s="975"/>
      <c r="Y90" s="985"/>
      <c r="Z90" s="1165"/>
      <c r="AA90" s="1165"/>
      <c r="AB90" s="1165"/>
      <c r="AC90" s="51"/>
      <c r="AD90" s="51"/>
    </row>
    <row r="91" spans="1:30" s="52" customFormat="1" ht="19.5" thickBot="1">
      <c r="A91" s="272">
        <v>2</v>
      </c>
      <c r="B91" s="507" t="s">
        <v>223</v>
      </c>
      <c r="C91" s="508">
        <v>9</v>
      </c>
      <c r="D91" s="509"/>
      <c r="E91" s="509"/>
      <c r="F91" s="509"/>
      <c r="G91" s="542">
        <v>2</v>
      </c>
      <c r="H91" s="504">
        <f>G91*30</f>
        <v>60</v>
      </c>
      <c r="I91" s="354">
        <f>SUM(J91:L91)</f>
        <v>0</v>
      </c>
      <c r="J91" s="510"/>
      <c r="K91" s="510"/>
      <c r="L91" s="510"/>
      <c r="M91" s="511"/>
      <c r="N91" s="512"/>
      <c r="O91" s="975"/>
      <c r="P91" s="976"/>
      <c r="Q91" s="512"/>
      <c r="R91" s="975"/>
      <c r="S91" s="976"/>
      <c r="T91" s="512"/>
      <c r="U91" s="975"/>
      <c r="V91" s="976"/>
      <c r="W91" s="512"/>
      <c r="X91" s="975"/>
      <c r="Y91" s="976"/>
      <c r="Z91" s="1166"/>
      <c r="AA91" s="1167"/>
      <c r="AB91" s="1168"/>
      <c r="AC91" s="51"/>
      <c r="AD91" s="51"/>
    </row>
    <row r="92" spans="1:30" s="52" customFormat="1" ht="19.5" thickBot="1">
      <c r="A92" s="173"/>
      <c r="B92" s="513" t="s">
        <v>31</v>
      </c>
      <c r="C92" s="514"/>
      <c r="D92" s="515"/>
      <c r="E92" s="515"/>
      <c r="F92" s="515"/>
      <c r="G92" s="516">
        <f>SUM(G90:G91)</f>
        <v>18.5</v>
      </c>
      <c r="H92" s="516">
        <f aca="true" t="shared" si="21" ref="H92:W92">SUM(H90:H91)</f>
        <v>555</v>
      </c>
      <c r="I92" s="516">
        <f t="shared" si="21"/>
        <v>0</v>
      </c>
      <c r="J92" s="516">
        <f t="shared" si="21"/>
        <v>0</v>
      </c>
      <c r="K92" s="516">
        <f t="shared" si="21"/>
        <v>0</v>
      </c>
      <c r="L92" s="516">
        <f t="shared" si="21"/>
        <v>0</v>
      </c>
      <c r="M92" s="516">
        <f t="shared" si="21"/>
        <v>0</v>
      </c>
      <c r="N92" s="499">
        <f t="shared" si="21"/>
        <v>0</v>
      </c>
      <c r="O92" s="977">
        <f>SUM(P90:P91)</f>
        <v>0</v>
      </c>
      <c r="P92" s="978"/>
      <c r="Q92" s="499">
        <f t="shared" si="21"/>
        <v>0</v>
      </c>
      <c r="R92" s="977">
        <f>SUM(S90:S91)</f>
        <v>0</v>
      </c>
      <c r="S92" s="978"/>
      <c r="T92" s="499">
        <f t="shared" si="21"/>
        <v>0</v>
      </c>
      <c r="U92" s="977">
        <f>SUM(V90:V91)</f>
        <v>0</v>
      </c>
      <c r="V92" s="978"/>
      <c r="W92" s="499">
        <f t="shared" si="21"/>
        <v>0</v>
      </c>
      <c r="X92" s="977">
        <f>SUM(Y90:Y91)</f>
        <v>0</v>
      </c>
      <c r="Y92" s="978"/>
      <c r="Z92" s="977"/>
      <c r="AA92" s="1163"/>
      <c r="AB92" s="978"/>
      <c r="AC92" s="51"/>
      <c r="AD92" s="51"/>
    </row>
    <row r="93" spans="1:30" s="52" customFormat="1" ht="19.5" thickBot="1">
      <c r="A93" s="173"/>
      <c r="B93" s="589" t="s">
        <v>77</v>
      </c>
      <c r="C93" s="517"/>
      <c r="D93" s="515"/>
      <c r="E93" s="515"/>
      <c r="F93" s="515"/>
      <c r="G93" s="516">
        <f>G18+G35+G69+G88+G92</f>
        <v>199</v>
      </c>
      <c r="H93" s="516">
        <f aca="true" t="shared" si="22" ref="H93:M93">H18+H35+H69+H88+H92</f>
        <v>5970</v>
      </c>
      <c r="I93" s="516">
        <f t="shared" si="22"/>
        <v>336</v>
      </c>
      <c r="J93" s="516">
        <f t="shared" si="22"/>
        <v>242</v>
      </c>
      <c r="K93" s="516">
        <f t="shared" si="22"/>
        <v>12</v>
      </c>
      <c r="L93" s="516">
        <f t="shared" si="22"/>
        <v>82</v>
      </c>
      <c r="M93" s="516">
        <f t="shared" si="22"/>
        <v>5079</v>
      </c>
      <c r="N93" s="499" t="s">
        <v>229</v>
      </c>
      <c r="O93" s="977" t="s">
        <v>271</v>
      </c>
      <c r="P93" s="978"/>
      <c r="Q93" s="499" t="s">
        <v>272</v>
      </c>
      <c r="R93" s="977" t="s">
        <v>232</v>
      </c>
      <c r="S93" s="978"/>
      <c r="T93" s="499" t="s">
        <v>273</v>
      </c>
      <c r="U93" s="977" t="s">
        <v>226</v>
      </c>
      <c r="V93" s="978"/>
      <c r="W93" s="499" t="s">
        <v>234</v>
      </c>
      <c r="X93" s="977" t="s">
        <v>279</v>
      </c>
      <c r="Y93" s="978"/>
      <c r="Z93" s="977"/>
      <c r="AA93" s="1163"/>
      <c r="AB93" s="978"/>
      <c r="AC93" s="51"/>
      <c r="AD93" s="51"/>
    </row>
    <row r="94" spans="1:30" s="180" customFormat="1" ht="19.5" thickBot="1">
      <c r="A94" s="1075" t="s">
        <v>27</v>
      </c>
      <c r="B94" s="1076"/>
      <c r="C94" s="1076"/>
      <c r="D94" s="1076"/>
      <c r="E94" s="1076"/>
      <c r="F94" s="1076"/>
      <c r="G94" s="1076"/>
      <c r="H94" s="1076"/>
      <c r="I94" s="1076"/>
      <c r="J94" s="1076"/>
      <c r="K94" s="1076"/>
      <c r="L94" s="1076"/>
      <c r="M94" s="1077"/>
      <c r="N94" s="518" t="str">
        <f>N93</f>
        <v>36/4</v>
      </c>
      <c r="O94" s="1215" t="str">
        <f>O93</f>
        <v>30/10</v>
      </c>
      <c r="P94" s="1216"/>
      <c r="Q94" s="518" t="str">
        <f aca="true" t="shared" si="23" ref="Q94:W94">Q93</f>
        <v>40/2</v>
      </c>
      <c r="R94" s="1215" t="str">
        <f>R93</f>
        <v>24/8</v>
      </c>
      <c r="S94" s="1216"/>
      <c r="T94" s="518" t="str">
        <f t="shared" si="23"/>
        <v>36/8</v>
      </c>
      <c r="U94" s="1215" t="str">
        <f>U93</f>
        <v>36/10</v>
      </c>
      <c r="V94" s="1216"/>
      <c r="W94" s="518" t="str">
        <f t="shared" si="23"/>
        <v>40/6</v>
      </c>
      <c r="X94" s="1215" t="str">
        <f>X93</f>
        <v>38/4</v>
      </c>
      <c r="Y94" s="1216"/>
      <c r="Z94" s="1169"/>
      <c r="AA94" s="1170"/>
      <c r="AB94" s="1171"/>
      <c r="AC94" s="179"/>
      <c r="AD94" s="179"/>
    </row>
    <row r="95" spans="1:30" s="52" customFormat="1" ht="18.75">
      <c r="A95" s="1056" t="s">
        <v>28</v>
      </c>
      <c r="B95" s="1057"/>
      <c r="C95" s="1057"/>
      <c r="D95" s="1057"/>
      <c r="E95" s="1057"/>
      <c r="F95" s="1057"/>
      <c r="G95" s="1057"/>
      <c r="H95" s="1057"/>
      <c r="I95" s="1057"/>
      <c r="J95" s="1057"/>
      <c r="K95" s="1057"/>
      <c r="L95" s="1057"/>
      <c r="M95" s="1058"/>
      <c r="N95" s="588">
        <f>COUNTIF($C$11:$C$87,"=1")</f>
        <v>3</v>
      </c>
      <c r="O95" s="1059">
        <f>COUNTIF($C$11:$C$87,"=2")</f>
        <v>4</v>
      </c>
      <c r="P95" s="1060"/>
      <c r="Q95" s="588">
        <f>COUNTIF($C$11:$C$87,"=3")</f>
        <v>4</v>
      </c>
      <c r="R95" s="1059">
        <f>COUNTIF($C$11:$C$87,"=4")</f>
        <v>5</v>
      </c>
      <c r="S95" s="1060"/>
      <c r="T95" s="588">
        <f>COUNTIF($C$11:$C$87,"=5")</f>
        <v>3</v>
      </c>
      <c r="U95" s="1059">
        <f>COUNTIF($C$11:$C$87,"=6")</f>
        <v>4</v>
      </c>
      <c r="V95" s="1060"/>
      <c r="W95" s="588">
        <f>COUNTIF($C$11:$C$87,"=7")</f>
        <v>4</v>
      </c>
      <c r="X95" s="1059">
        <f>COUNTIF($C$11:$C$87,"=8")</f>
        <v>3</v>
      </c>
      <c r="Y95" s="1104"/>
      <c r="Z95" s="1172"/>
      <c r="AA95" s="1172"/>
      <c r="AB95" s="1172"/>
      <c r="AC95" s="51"/>
      <c r="AD95" s="51"/>
    </row>
    <row r="96" spans="1:30" s="52" customFormat="1" ht="18.75">
      <c r="A96" s="1056" t="s">
        <v>29</v>
      </c>
      <c r="B96" s="1057"/>
      <c r="C96" s="1057"/>
      <c r="D96" s="1057"/>
      <c r="E96" s="1057"/>
      <c r="F96" s="1057"/>
      <c r="G96" s="1057"/>
      <c r="H96" s="1057"/>
      <c r="I96" s="1057"/>
      <c r="J96" s="1057"/>
      <c r="K96" s="1057"/>
      <c r="L96" s="1057"/>
      <c r="M96" s="1058"/>
      <c r="N96" s="587">
        <f>COUNTIF($D$11:$D$87,"=1")</f>
        <v>2</v>
      </c>
      <c r="O96" s="1054">
        <f>COUNTIF($D$11:$D$87,"=2")</f>
        <v>1</v>
      </c>
      <c r="P96" s="1055"/>
      <c r="Q96" s="587">
        <f>COUNTIF($D$11:$D$87,"=3")</f>
        <v>2</v>
      </c>
      <c r="R96" s="1054">
        <f>COUNTIF($D$11:$D$87,"=4")</f>
        <v>0</v>
      </c>
      <c r="S96" s="1055"/>
      <c r="T96" s="587">
        <f>COUNTIF($D$11:$D$87,"=5")</f>
        <v>3</v>
      </c>
      <c r="U96" s="1054">
        <f>COUNTIF($D$11:$D$87,"=6")</f>
        <v>3</v>
      </c>
      <c r="V96" s="1055"/>
      <c r="W96" s="587">
        <f>COUNTIF($D$11:$D$87,"=7")</f>
        <v>4</v>
      </c>
      <c r="X96" s="1054">
        <f>COUNTIF($D$11:$D$87,"=8")</f>
        <v>4</v>
      </c>
      <c r="Y96" s="1081"/>
      <c r="Z96" s="1172"/>
      <c r="AA96" s="1172"/>
      <c r="AB96" s="1172"/>
      <c r="AC96" s="51"/>
      <c r="AD96" s="51"/>
    </row>
    <row r="97" spans="1:30" s="52" customFormat="1" ht="18.75">
      <c r="A97" s="1056" t="s">
        <v>30</v>
      </c>
      <c r="B97" s="1057"/>
      <c r="C97" s="1057"/>
      <c r="D97" s="1057"/>
      <c r="E97" s="1057"/>
      <c r="F97" s="1057"/>
      <c r="G97" s="1057"/>
      <c r="H97" s="1057"/>
      <c r="I97" s="1057"/>
      <c r="J97" s="1057"/>
      <c r="K97" s="1057"/>
      <c r="L97" s="1057"/>
      <c r="M97" s="1058"/>
      <c r="N97" s="590">
        <f>COUNTIF($F$11:$F$87,"=1")</f>
        <v>0</v>
      </c>
      <c r="O97" s="1082">
        <f>COUNTIF($F$11:$F$87,"=2")</f>
        <v>0</v>
      </c>
      <c r="P97" s="1086"/>
      <c r="Q97" s="590">
        <f>COUNTIF($F$11:$F$87,"=3")</f>
        <v>1</v>
      </c>
      <c r="R97" s="1082">
        <f>COUNTIF($F$11:$F$87,"=4")</f>
        <v>0</v>
      </c>
      <c r="S97" s="1086"/>
      <c r="T97" s="590">
        <f>COUNTIF($F$11:$F$87,"=5")</f>
        <v>2</v>
      </c>
      <c r="U97" s="1082">
        <f>COUNTIF($F$11:$F$87,"=6")</f>
        <v>1</v>
      </c>
      <c r="V97" s="1086"/>
      <c r="W97" s="590">
        <f>COUNTIF($F$11:$F$87,"=7")</f>
        <v>1</v>
      </c>
      <c r="X97" s="1082">
        <f>COUNTIF($F$11:$F$87,"=8")</f>
        <v>2</v>
      </c>
      <c r="Y97" s="1083"/>
      <c r="Z97" s="1162"/>
      <c r="AA97" s="1162"/>
      <c r="AB97" s="1162"/>
      <c r="AC97" s="51"/>
      <c r="AD97" s="51"/>
    </row>
    <row r="98" spans="1:30" s="52" customFormat="1" ht="19.5" thickBot="1">
      <c r="A98" s="1118" t="s">
        <v>47</v>
      </c>
      <c r="B98" s="1119"/>
      <c r="C98" s="1119"/>
      <c r="D98" s="1119"/>
      <c r="E98" s="1119"/>
      <c r="F98" s="1119"/>
      <c r="G98" s="1119"/>
      <c r="H98" s="1119"/>
      <c r="I98" s="1119"/>
      <c r="J98" s="1119"/>
      <c r="K98" s="1119"/>
      <c r="L98" s="1119"/>
      <c r="M98" s="1120"/>
      <c r="N98" s="591"/>
      <c r="O98" s="1084"/>
      <c r="P98" s="1105"/>
      <c r="Q98" s="591"/>
      <c r="R98" s="1084"/>
      <c r="S98" s="1105"/>
      <c r="T98" s="591"/>
      <c r="U98" s="1084"/>
      <c r="V98" s="1105"/>
      <c r="W98" s="591"/>
      <c r="X98" s="1084"/>
      <c r="Y98" s="1085"/>
      <c r="Z98" s="1162"/>
      <c r="AA98" s="1162"/>
      <c r="AB98" s="1162"/>
      <c r="AC98" s="51"/>
      <c r="AD98" s="51"/>
    </row>
    <row r="99" spans="1:30" s="52" customFormat="1" ht="18.75">
      <c r="A99" s="1112" t="s">
        <v>62</v>
      </c>
      <c r="B99" s="1113"/>
      <c r="C99" s="1113"/>
      <c r="D99" s="1113"/>
      <c r="E99" s="1113"/>
      <c r="F99" s="1113"/>
      <c r="G99" s="1113"/>
      <c r="H99" s="1113"/>
      <c r="I99" s="1113"/>
      <c r="J99" s="1113"/>
      <c r="K99" s="1113"/>
      <c r="L99" s="1113"/>
      <c r="M99" s="1114"/>
      <c r="N99" s="1217" t="s">
        <v>96</v>
      </c>
      <c r="O99" s="1218"/>
      <c r="P99" s="1219"/>
      <c r="Q99" s="1217" t="s">
        <v>96</v>
      </c>
      <c r="R99" s="1218"/>
      <c r="S99" s="1219"/>
      <c r="T99" s="1217" t="s">
        <v>94</v>
      </c>
      <c r="U99" s="1218"/>
      <c r="V99" s="1219"/>
      <c r="W99" s="1217" t="s">
        <v>94</v>
      </c>
      <c r="X99" s="1218"/>
      <c r="Y99" s="1218"/>
      <c r="Z99" s="1133"/>
      <c r="AA99" s="1133"/>
      <c r="AB99" s="1133"/>
      <c r="AC99" s="51"/>
      <c r="AD99" s="51"/>
    </row>
    <row r="100" spans="1:30" s="52" customFormat="1" ht="18.75">
      <c r="A100" s="1129"/>
      <c r="B100" s="1130"/>
      <c r="C100" s="1130"/>
      <c r="D100" s="1130"/>
      <c r="E100" s="1130"/>
      <c r="F100" s="1130"/>
      <c r="G100" s="1130"/>
      <c r="H100" s="1130"/>
      <c r="I100" s="1130"/>
      <c r="J100" s="1130"/>
      <c r="K100" s="1130"/>
      <c r="L100" s="1130"/>
      <c r="M100" s="1130"/>
      <c r="N100" s="1126">
        <f>'план 2016-2017 (2)'!AD91</f>
        <v>38.5</v>
      </c>
      <c r="O100" s="1127"/>
      <c r="P100" s="1128"/>
      <c r="Q100" s="1096">
        <f>'план 2016-2017 (2)'!AE91</f>
        <v>44.5</v>
      </c>
      <c r="R100" s="1097"/>
      <c r="S100" s="1098"/>
      <c r="T100" s="1096">
        <f>G41+G42+G43+G44+G47+G48+G49+G50+G51+G52+G55+G61+G63+G74+G78+G82</f>
        <v>49</v>
      </c>
      <c r="U100" s="1097"/>
      <c r="V100" s="1098"/>
      <c r="W100" s="1096">
        <f>G38+G39+G53+G57+G64+G65+G67+G72+G73+G75+G76+G77+G79+G80+G81+G83+G85+G86+G87</f>
        <v>48.5</v>
      </c>
      <c r="X100" s="1097"/>
      <c r="Y100" s="1098"/>
      <c r="Z100" s="1134">
        <f>G92</f>
        <v>18.5</v>
      </c>
      <c r="AA100" s="1134"/>
      <c r="AB100" s="1134"/>
      <c r="AC100" s="51"/>
      <c r="AD100" s="51"/>
    </row>
    <row r="101" spans="1:30" s="52" customFormat="1" ht="19.5" thickBot="1">
      <c r="A101" s="1131"/>
      <c r="B101" s="1132"/>
      <c r="C101" s="1132"/>
      <c r="D101" s="1132"/>
      <c r="E101" s="593"/>
      <c r="F101" s="1122"/>
      <c r="G101" s="1122"/>
      <c r="H101" s="1122"/>
      <c r="I101" s="1122"/>
      <c r="J101" s="1122"/>
      <c r="K101" s="1122"/>
      <c r="L101" s="1122"/>
      <c r="M101" s="1122"/>
      <c r="N101" s="1121">
        <f>N100+Q100+T100+W100+Z100</f>
        <v>199</v>
      </c>
      <c r="O101" s="1121"/>
      <c r="P101" s="1121"/>
      <c r="Q101" s="1121"/>
      <c r="R101" s="1121"/>
      <c r="S101" s="1121"/>
      <c r="T101" s="1121"/>
      <c r="U101" s="1121"/>
      <c r="V101" s="1121"/>
      <c r="W101" s="1121"/>
      <c r="X101" s="1121"/>
      <c r="Y101" s="1121"/>
      <c r="Z101" s="1121"/>
      <c r="AA101" s="1121"/>
      <c r="AB101" s="1121"/>
      <c r="AC101" s="51"/>
      <c r="AD101" s="51"/>
    </row>
    <row r="102" spans="1:30" s="52" customFormat="1" ht="18.75">
      <c r="A102" s="186"/>
      <c r="B102" s="519"/>
      <c r="C102" s="520"/>
      <c r="D102" s="520"/>
      <c r="E102" s="520"/>
      <c r="F102" s="521"/>
      <c r="G102" s="522"/>
      <c r="H102" s="523"/>
      <c r="I102" s="523"/>
      <c r="J102" s="523"/>
      <c r="K102" s="523"/>
      <c r="L102" s="524"/>
      <c r="M102" s="525"/>
      <c r="N102" s="525"/>
      <c r="O102" s="525"/>
      <c r="P102" s="525"/>
      <c r="Q102" s="526"/>
      <c r="R102" s="525"/>
      <c r="S102" s="525"/>
      <c r="T102" s="526"/>
      <c r="U102" s="525"/>
      <c r="V102" s="525"/>
      <c r="W102" s="525"/>
      <c r="X102" s="525"/>
      <c r="Y102" s="525"/>
      <c r="Z102" s="525"/>
      <c r="AA102" s="527"/>
      <c r="AB102" s="333"/>
      <c r="AC102" s="51"/>
      <c r="AD102" s="51"/>
    </row>
    <row r="103" spans="2:27" ht="18">
      <c r="B103" s="528"/>
      <c r="C103" s="529"/>
      <c r="D103" s="529"/>
      <c r="E103" s="529"/>
      <c r="F103" s="530"/>
      <c r="G103" s="531"/>
      <c r="H103" s="532"/>
      <c r="I103" s="532"/>
      <c r="J103" s="532"/>
      <c r="K103" s="532"/>
      <c r="L103" s="533"/>
      <c r="M103" s="527"/>
      <c r="N103" s="527"/>
      <c r="O103" s="527"/>
      <c r="P103" s="527"/>
      <c r="Q103" s="527"/>
      <c r="R103" s="527"/>
      <c r="S103" s="527"/>
      <c r="T103" s="527"/>
      <c r="U103" s="527"/>
      <c r="V103" s="527"/>
      <c r="W103" s="527"/>
      <c r="X103" s="527"/>
      <c r="Y103" s="527"/>
      <c r="Z103" s="527"/>
      <c r="AA103" s="527"/>
    </row>
    <row r="104" spans="2:27" ht="30">
      <c r="B104" s="528" t="s">
        <v>277</v>
      </c>
      <c r="C104" s="529"/>
      <c r="D104" s="529"/>
      <c r="E104" s="529"/>
      <c r="F104" s="529"/>
      <c r="G104" s="531"/>
      <c r="H104" s="532"/>
      <c r="I104" s="532"/>
      <c r="J104" s="532"/>
      <c r="K104" s="532"/>
      <c r="L104" s="533"/>
      <c r="M104" s="527"/>
      <c r="N104" s="527"/>
      <c r="O104" s="527"/>
      <c r="P104" s="527"/>
      <c r="Q104" s="527"/>
      <c r="R104" s="527"/>
      <c r="S104" s="527"/>
      <c r="T104" s="527"/>
      <c r="U104" s="527"/>
      <c r="V104" s="527"/>
      <c r="W104" s="527"/>
      <c r="X104" s="527"/>
      <c r="Y104" s="527"/>
      <c r="Z104" s="527"/>
      <c r="AA104" s="527"/>
    </row>
    <row r="105" spans="2:27" ht="18">
      <c r="B105" s="528"/>
      <c r="C105" s="569"/>
      <c r="D105" s="569"/>
      <c r="E105" s="569"/>
      <c r="F105" s="570"/>
      <c r="G105" s="570"/>
      <c r="H105" s="532"/>
      <c r="I105" s="532"/>
      <c r="J105" s="532"/>
      <c r="K105" s="532"/>
      <c r="L105" s="533"/>
      <c r="M105" s="527"/>
      <c r="N105" s="527"/>
      <c r="O105" s="527"/>
      <c r="P105" s="527"/>
      <c r="Q105" s="527"/>
      <c r="R105" s="527"/>
      <c r="S105" s="527"/>
      <c r="T105" s="527"/>
      <c r="U105" s="527"/>
      <c r="V105" s="527"/>
      <c r="W105" s="527"/>
      <c r="X105" s="527"/>
      <c r="Y105" s="527"/>
      <c r="Z105" s="527"/>
      <c r="AA105" s="527"/>
    </row>
    <row r="106" spans="2:27" ht="18">
      <c r="B106" s="528"/>
      <c r="C106" s="569"/>
      <c r="D106" s="569"/>
      <c r="E106" s="569"/>
      <c r="F106" s="570"/>
      <c r="G106" s="570"/>
      <c r="H106" s="532"/>
      <c r="I106" s="532"/>
      <c r="J106" s="532"/>
      <c r="K106" s="532"/>
      <c r="L106" s="533"/>
      <c r="M106" s="527"/>
      <c r="N106" s="527"/>
      <c r="O106" s="527"/>
      <c r="P106" s="527"/>
      <c r="Q106" s="527"/>
      <c r="R106" s="527"/>
      <c r="S106" s="527"/>
      <c r="T106" s="527"/>
      <c r="U106" s="527"/>
      <c r="V106" s="527"/>
      <c r="W106" s="527"/>
      <c r="X106" s="527"/>
      <c r="Y106" s="527"/>
      <c r="Z106" s="527"/>
      <c r="AA106" s="527"/>
    </row>
    <row r="107" spans="2:27" ht="18">
      <c r="B107" s="528"/>
      <c r="C107" s="569"/>
      <c r="D107" s="569"/>
      <c r="E107" s="569"/>
      <c r="F107" s="570"/>
      <c r="G107" s="570"/>
      <c r="H107" s="532"/>
      <c r="I107" s="532"/>
      <c r="J107" s="532"/>
      <c r="K107" s="532"/>
      <c r="L107" s="533"/>
      <c r="M107" s="527"/>
      <c r="N107" s="527"/>
      <c r="O107" s="527"/>
      <c r="P107" s="527"/>
      <c r="Q107" s="527"/>
      <c r="R107" s="527"/>
      <c r="S107" s="527"/>
      <c r="T107" s="527"/>
      <c r="U107" s="527"/>
      <c r="V107" s="527"/>
      <c r="W107" s="527"/>
      <c r="X107" s="527"/>
      <c r="Y107" s="527"/>
      <c r="Z107" s="527"/>
      <c r="AA107" s="527"/>
    </row>
    <row r="108" spans="2:27" ht="18">
      <c r="B108" s="528"/>
      <c r="C108" s="569"/>
      <c r="D108" s="569"/>
      <c r="E108" s="569"/>
      <c r="F108" s="570"/>
      <c r="G108" s="570"/>
      <c r="H108" s="532"/>
      <c r="I108" s="532"/>
      <c r="J108" s="532"/>
      <c r="K108" s="532"/>
      <c r="L108" s="533"/>
      <c r="M108" s="527"/>
      <c r="N108" s="527"/>
      <c r="O108" s="527"/>
      <c r="P108" s="527"/>
      <c r="Q108" s="527"/>
      <c r="R108" s="527"/>
      <c r="S108" s="527"/>
      <c r="T108" s="527"/>
      <c r="U108" s="527"/>
      <c r="V108" s="527"/>
      <c r="W108" s="527"/>
      <c r="X108" s="527"/>
      <c r="Y108" s="527"/>
      <c r="Z108" s="527"/>
      <c r="AA108" s="527"/>
    </row>
    <row r="109" spans="2:27" ht="18">
      <c r="B109" s="528"/>
      <c r="C109" s="569"/>
      <c r="D109" s="569"/>
      <c r="E109" s="569"/>
      <c r="F109" s="570"/>
      <c r="G109" s="570"/>
      <c r="H109" s="532"/>
      <c r="I109" s="532"/>
      <c r="J109" s="532"/>
      <c r="K109" s="532"/>
      <c r="L109" s="533"/>
      <c r="M109" s="527"/>
      <c r="N109" s="527"/>
      <c r="O109" s="527"/>
      <c r="P109" s="527"/>
      <c r="Q109" s="527"/>
      <c r="R109" s="527"/>
      <c r="S109" s="527"/>
      <c r="T109" s="527"/>
      <c r="U109" s="527"/>
      <c r="V109" s="527"/>
      <c r="W109" s="527"/>
      <c r="X109" s="527"/>
      <c r="Y109" s="527"/>
      <c r="Z109" s="527"/>
      <c r="AA109" s="527"/>
    </row>
    <row r="110" spans="2:27" ht="18">
      <c r="B110" s="528"/>
      <c r="C110" s="569"/>
      <c r="D110" s="569"/>
      <c r="E110" s="569"/>
      <c r="F110" s="570"/>
      <c r="G110" s="570"/>
      <c r="H110" s="532"/>
      <c r="I110" s="532"/>
      <c r="J110" s="532"/>
      <c r="K110" s="532"/>
      <c r="L110" s="533"/>
      <c r="M110" s="527"/>
      <c r="N110" s="527"/>
      <c r="O110" s="527"/>
      <c r="P110" s="527"/>
      <c r="Q110" s="527"/>
      <c r="R110" s="527"/>
      <c r="S110" s="527"/>
      <c r="T110" s="527"/>
      <c r="U110" s="527"/>
      <c r="V110" s="527"/>
      <c r="W110" s="527"/>
      <c r="X110" s="527"/>
      <c r="Y110" s="527"/>
      <c r="Z110" s="527"/>
      <c r="AA110" s="527"/>
    </row>
    <row r="111" spans="1:28" ht="18">
      <c r="A111" s="205"/>
      <c r="B111" s="535"/>
      <c r="C111" s="571"/>
      <c r="D111" s="569"/>
      <c r="E111" s="569"/>
      <c r="F111" s="569"/>
      <c r="G111" s="570"/>
      <c r="H111" s="532"/>
      <c r="I111" s="532"/>
      <c r="J111" s="532"/>
      <c r="K111" s="532"/>
      <c r="L111" s="532"/>
      <c r="M111" s="533"/>
      <c r="N111" s="527"/>
      <c r="O111" s="527"/>
      <c r="P111" s="527"/>
      <c r="Q111" s="527"/>
      <c r="R111" s="527"/>
      <c r="S111" s="527"/>
      <c r="T111" s="527"/>
      <c r="U111" s="527"/>
      <c r="V111" s="527"/>
      <c r="W111" s="527"/>
      <c r="X111" s="527"/>
      <c r="Y111" s="527"/>
      <c r="Z111" s="527"/>
      <c r="AA111" s="527"/>
      <c r="AB111" s="536"/>
    </row>
    <row r="112" spans="2:27" ht="18">
      <c r="B112" s="528"/>
      <c r="C112" s="529"/>
      <c r="D112" s="529"/>
      <c r="E112" s="529"/>
      <c r="F112" s="530"/>
      <c r="G112" s="531"/>
      <c r="H112" s="532"/>
      <c r="I112" s="532"/>
      <c r="J112" s="532"/>
      <c r="K112" s="532"/>
      <c r="L112" s="533"/>
      <c r="M112" s="527"/>
      <c r="N112" s="527"/>
      <c r="O112" s="527"/>
      <c r="P112" s="527"/>
      <c r="Q112" s="527"/>
      <c r="R112" s="527"/>
      <c r="S112" s="527"/>
      <c r="T112" s="527"/>
      <c r="U112" s="527"/>
      <c r="V112" s="527"/>
      <c r="W112" s="527"/>
      <c r="X112" s="527"/>
      <c r="Y112" s="527"/>
      <c r="Z112" s="527"/>
      <c r="AA112" s="527"/>
    </row>
    <row r="113" spans="2:27" ht="18">
      <c r="B113" s="528"/>
      <c r="C113" s="529"/>
      <c r="D113" s="529"/>
      <c r="E113" s="529"/>
      <c r="F113" s="530"/>
      <c r="G113" s="531"/>
      <c r="H113" s="532"/>
      <c r="I113" s="532"/>
      <c r="J113" s="532"/>
      <c r="K113" s="532"/>
      <c r="L113" s="533"/>
      <c r="M113" s="527"/>
      <c r="N113" s="527"/>
      <c r="O113" s="527"/>
      <c r="P113" s="527"/>
      <c r="Q113" s="527"/>
      <c r="R113" s="527"/>
      <c r="S113" s="527"/>
      <c r="T113" s="527"/>
      <c r="U113" s="527"/>
      <c r="V113" s="527"/>
      <c r="W113" s="527"/>
      <c r="X113" s="527"/>
      <c r="Y113" s="527"/>
      <c r="Z113" s="527"/>
      <c r="AA113" s="527"/>
    </row>
    <row r="114" spans="2:26" ht="18">
      <c r="B114" s="528"/>
      <c r="C114" s="529"/>
      <c r="D114" s="529"/>
      <c r="E114" s="529"/>
      <c r="F114" s="530"/>
      <c r="G114" s="531"/>
      <c r="H114" s="532"/>
      <c r="I114" s="532"/>
      <c r="J114" s="532"/>
      <c r="K114" s="532"/>
      <c r="L114" s="533"/>
      <c r="M114" s="527"/>
      <c r="N114" s="527"/>
      <c r="O114" s="527"/>
      <c r="P114" s="527"/>
      <c r="Q114" s="527"/>
      <c r="R114" s="527"/>
      <c r="S114" s="527"/>
      <c r="T114" s="527"/>
      <c r="U114" s="527"/>
      <c r="V114" s="527"/>
      <c r="W114" s="527"/>
      <c r="X114" s="527"/>
      <c r="Y114" s="527"/>
      <c r="Z114" s="527"/>
    </row>
  </sheetData>
  <sheetProtection/>
  <mergeCells count="480">
    <mergeCell ref="A1:X1"/>
    <mergeCell ref="A2:A6"/>
    <mergeCell ref="B2:B6"/>
    <mergeCell ref="C2:D3"/>
    <mergeCell ref="E2:E6"/>
    <mergeCell ref="F2:F6"/>
    <mergeCell ref="G2:G6"/>
    <mergeCell ref="H2:M2"/>
    <mergeCell ref="N2:AB3"/>
    <mergeCell ref="H3:H6"/>
    <mergeCell ref="I3:L3"/>
    <mergeCell ref="M3:M6"/>
    <mergeCell ref="C4:C6"/>
    <mergeCell ref="D4:D6"/>
    <mergeCell ref="I4:I6"/>
    <mergeCell ref="J4:J6"/>
    <mergeCell ref="K4:K6"/>
    <mergeCell ref="L4:L6"/>
    <mergeCell ref="N4:P4"/>
    <mergeCell ref="Q4:S4"/>
    <mergeCell ref="T4:V4"/>
    <mergeCell ref="W4:Y4"/>
    <mergeCell ref="Z4:AB4"/>
    <mergeCell ref="N5:AB5"/>
    <mergeCell ref="O6:P6"/>
    <mergeCell ref="R6:S6"/>
    <mergeCell ref="U6:V6"/>
    <mergeCell ref="X6:Y6"/>
    <mergeCell ref="Z6:AB6"/>
    <mergeCell ref="O7:P7"/>
    <mergeCell ref="R7:S7"/>
    <mergeCell ref="U7:V7"/>
    <mergeCell ref="X7:Y7"/>
    <mergeCell ref="Z7:AB7"/>
    <mergeCell ref="A8:AB8"/>
    <mergeCell ref="A9:AB9"/>
    <mergeCell ref="A10:AB10"/>
    <mergeCell ref="O11:P11"/>
    <mergeCell ref="R11:S11"/>
    <mergeCell ref="U11:V11"/>
    <mergeCell ref="X11:Y11"/>
    <mergeCell ref="Z11:AB11"/>
    <mergeCell ref="O12:P12"/>
    <mergeCell ref="R12:S12"/>
    <mergeCell ref="U12:V12"/>
    <mergeCell ref="X12:Y12"/>
    <mergeCell ref="Z12:AB12"/>
    <mergeCell ref="O13:P13"/>
    <mergeCell ref="R13:S13"/>
    <mergeCell ref="U13:V13"/>
    <mergeCell ref="X13:Y13"/>
    <mergeCell ref="Z13:AB13"/>
    <mergeCell ref="O14:P14"/>
    <mergeCell ref="R14:S14"/>
    <mergeCell ref="U14:V14"/>
    <mergeCell ref="X14:Y14"/>
    <mergeCell ref="Z14:AB14"/>
    <mergeCell ref="O15:P15"/>
    <mergeCell ref="R15:S15"/>
    <mergeCell ref="U15:V15"/>
    <mergeCell ref="X15:Y15"/>
    <mergeCell ref="Z15:AB15"/>
    <mergeCell ref="O16:P16"/>
    <mergeCell ref="R16:S16"/>
    <mergeCell ref="U16:V16"/>
    <mergeCell ref="X16:Y16"/>
    <mergeCell ref="Z16:AB16"/>
    <mergeCell ref="O17:P17"/>
    <mergeCell ref="R17:S17"/>
    <mergeCell ref="U17:V17"/>
    <mergeCell ref="X17:Y17"/>
    <mergeCell ref="Z17:AB17"/>
    <mergeCell ref="A18:B18"/>
    <mergeCell ref="O18:P18"/>
    <mergeCell ref="R18:S18"/>
    <mergeCell ref="X18:Y18"/>
    <mergeCell ref="Z18:AB18"/>
    <mergeCell ref="AA19:AB19"/>
    <mergeCell ref="O20:P20"/>
    <mergeCell ref="R20:S20"/>
    <mergeCell ref="U20:V20"/>
    <mergeCell ref="X20:Y20"/>
    <mergeCell ref="Z20:AB20"/>
    <mergeCell ref="O21:P21"/>
    <mergeCell ref="R21:S21"/>
    <mergeCell ref="U21:V21"/>
    <mergeCell ref="X21:Y21"/>
    <mergeCell ref="Z21:AB21"/>
    <mergeCell ref="O22:P22"/>
    <mergeCell ref="R22:S22"/>
    <mergeCell ref="U22:V22"/>
    <mergeCell ref="X22:Y22"/>
    <mergeCell ref="Z22:AB22"/>
    <mergeCell ref="O23:P23"/>
    <mergeCell ref="R23:S23"/>
    <mergeCell ref="U23:V23"/>
    <mergeCell ref="X23:Y23"/>
    <mergeCell ref="Z23:AB23"/>
    <mergeCell ref="O24:P24"/>
    <mergeCell ref="R24:S24"/>
    <mergeCell ref="U24:V24"/>
    <mergeCell ref="X24:Y24"/>
    <mergeCell ref="Z24:AB24"/>
    <mergeCell ref="O25:P25"/>
    <mergeCell ref="R25:S25"/>
    <mergeCell ref="U25:V25"/>
    <mergeCell ref="X25:Y25"/>
    <mergeCell ref="Z25:AB25"/>
    <mergeCell ref="O26:P26"/>
    <mergeCell ref="R26:S26"/>
    <mergeCell ref="U26:V26"/>
    <mergeCell ref="X26:Y26"/>
    <mergeCell ref="Z26:AB26"/>
    <mergeCell ref="O27:P27"/>
    <mergeCell ref="R27:S27"/>
    <mergeCell ref="U27:V27"/>
    <mergeCell ref="X27:Y27"/>
    <mergeCell ref="Z27:AB27"/>
    <mergeCell ref="O28:P28"/>
    <mergeCell ref="R28:S28"/>
    <mergeCell ref="U28:V28"/>
    <mergeCell ref="X28:Y28"/>
    <mergeCell ref="Z28:AB28"/>
    <mergeCell ref="O29:P29"/>
    <mergeCell ref="R29:S29"/>
    <mergeCell ref="U29:V29"/>
    <mergeCell ref="X29:Y29"/>
    <mergeCell ref="Z29:AB29"/>
    <mergeCell ref="O30:P30"/>
    <mergeCell ref="R30:S30"/>
    <mergeCell ref="U30:V30"/>
    <mergeCell ref="X30:Y30"/>
    <mergeCell ref="Z30:AB30"/>
    <mergeCell ref="O31:P31"/>
    <mergeCell ref="R31:S31"/>
    <mergeCell ref="U31:V31"/>
    <mergeCell ref="X31:Y31"/>
    <mergeCell ref="Z31:AB31"/>
    <mergeCell ref="O32:P32"/>
    <mergeCell ref="R32:S32"/>
    <mergeCell ref="U32:V32"/>
    <mergeCell ref="X32:Y32"/>
    <mergeCell ref="Z32:AB32"/>
    <mergeCell ref="O33:P33"/>
    <mergeCell ref="R33:S33"/>
    <mergeCell ref="U33:V33"/>
    <mergeCell ref="X33:Y33"/>
    <mergeCell ref="Z33:AB33"/>
    <mergeCell ref="O34:P34"/>
    <mergeCell ref="R34:S34"/>
    <mergeCell ref="U34:V34"/>
    <mergeCell ref="X34:Y34"/>
    <mergeCell ref="Z34:AB34"/>
    <mergeCell ref="A35:B35"/>
    <mergeCell ref="O35:P35"/>
    <mergeCell ref="R35:S35"/>
    <mergeCell ref="U35:V35"/>
    <mergeCell ref="X35:Y35"/>
    <mergeCell ref="Z35:AB35"/>
    <mergeCell ref="A36:AA36"/>
    <mergeCell ref="O37:P37"/>
    <mergeCell ref="R37:S37"/>
    <mergeCell ref="U37:V37"/>
    <mergeCell ref="X37:Y37"/>
    <mergeCell ref="Z37:AB37"/>
    <mergeCell ref="O38:P38"/>
    <mergeCell ref="R38:S38"/>
    <mergeCell ref="U38:V38"/>
    <mergeCell ref="X38:Y38"/>
    <mergeCell ref="Z38:AB38"/>
    <mergeCell ref="O39:P39"/>
    <mergeCell ref="R39:S39"/>
    <mergeCell ref="U39:V39"/>
    <mergeCell ref="X39:Y39"/>
    <mergeCell ref="Z39:AB39"/>
    <mergeCell ref="O40:P40"/>
    <mergeCell ref="R40:S40"/>
    <mergeCell ref="U40:V40"/>
    <mergeCell ref="X40:Y40"/>
    <mergeCell ref="Z40:AB40"/>
    <mergeCell ref="O41:P41"/>
    <mergeCell ref="R41:S41"/>
    <mergeCell ref="U41:V41"/>
    <mergeCell ref="X41:Y41"/>
    <mergeCell ref="Z41:AB41"/>
    <mergeCell ref="O42:P42"/>
    <mergeCell ref="R42:S42"/>
    <mergeCell ref="U42:V42"/>
    <mergeCell ref="X42:Y42"/>
    <mergeCell ref="Z42:AB42"/>
    <mergeCell ref="O43:P43"/>
    <mergeCell ref="R43:S43"/>
    <mergeCell ref="U43:V43"/>
    <mergeCell ref="X43:Y43"/>
    <mergeCell ref="Z43:AB43"/>
    <mergeCell ref="O44:P44"/>
    <mergeCell ref="R44:S44"/>
    <mergeCell ref="U44:V44"/>
    <mergeCell ref="X44:Y44"/>
    <mergeCell ref="Z44:AB44"/>
    <mergeCell ref="O45:P45"/>
    <mergeCell ref="R45:S45"/>
    <mergeCell ref="U45:V45"/>
    <mergeCell ref="X45:Y45"/>
    <mergeCell ref="Z45:AB45"/>
    <mergeCell ref="O46:P46"/>
    <mergeCell ref="R46:S46"/>
    <mergeCell ref="U46:V46"/>
    <mergeCell ref="X46:Y46"/>
    <mergeCell ref="Z46:AB46"/>
    <mergeCell ref="O47:P47"/>
    <mergeCell ref="R47:S47"/>
    <mergeCell ref="U47:V47"/>
    <mergeCell ref="X47:Y47"/>
    <mergeCell ref="Z47:AB47"/>
    <mergeCell ref="O48:P48"/>
    <mergeCell ref="R48:S48"/>
    <mergeCell ref="U48:V48"/>
    <mergeCell ref="X48:Y48"/>
    <mergeCell ref="Z48:AB48"/>
    <mergeCell ref="O49:P49"/>
    <mergeCell ref="R49:S49"/>
    <mergeCell ref="U49:V49"/>
    <mergeCell ref="X49:Y49"/>
    <mergeCell ref="Z49:AB49"/>
    <mergeCell ref="O50:P50"/>
    <mergeCell ref="R50:S50"/>
    <mergeCell ref="U50:V50"/>
    <mergeCell ref="X50:Y50"/>
    <mergeCell ref="Z50:AB50"/>
    <mergeCell ref="O51:P51"/>
    <mergeCell ref="R51:S51"/>
    <mergeCell ref="U51:V51"/>
    <mergeCell ref="X51:Y51"/>
    <mergeCell ref="Z51:AB51"/>
    <mergeCell ref="O52:P52"/>
    <mergeCell ref="R52:S52"/>
    <mergeCell ref="U52:V52"/>
    <mergeCell ref="X52:Y52"/>
    <mergeCell ref="Z52:AB52"/>
    <mergeCell ref="O53:P53"/>
    <mergeCell ref="R53:S53"/>
    <mergeCell ref="U53:V53"/>
    <mergeCell ref="X53:Y53"/>
    <mergeCell ref="Z53:AB53"/>
    <mergeCell ref="O54:P54"/>
    <mergeCell ref="R54:S54"/>
    <mergeCell ref="U54:V54"/>
    <mergeCell ref="X54:Y54"/>
    <mergeCell ref="Z54:AB54"/>
    <mergeCell ref="O55:P55"/>
    <mergeCell ref="R55:S55"/>
    <mergeCell ref="U55:V55"/>
    <mergeCell ref="X55:Y55"/>
    <mergeCell ref="Z55:AB55"/>
    <mergeCell ref="O56:P56"/>
    <mergeCell ref="R56:S56"/>
    <mergeCell ref="U56:V56"/>
    <mergeCell ref="X56:Y56"/>
    <mergeCell ref="Z56:AB56"/>
    <mergeCell ref="O57:P57"/>
    <mergeCell ref="R57:S57"/>
    <mergeCell ref="U57:V57"/>
    <mergeCell ref="X57:Y57"/>
    <mergeCell ref="Z57:AB57"/>
    <mergeCell ref="O58:P58"/>
    <mergeCell ref="R58:S58"/>
    <mergeCell ref="U58:V58"/>
    <mergeCell ref="X58:Y58"/>
    <mergeCell ref="Z58:AB58"/>
    <mergeCell ref="O59:P59"/>
    <mergeCell ref="R59:S59"/>
    <mergeCell ref="U59:V59"/>
    <mergeCell ref="X59:Y59"/>
    <mergeCell ref="Z59:AB59"/>
    <mergeCell ref="O60:P60"/>
    <mergeCell ref="R60:S60"/>
    <mergeCell ref="U60:V60"/>
    <mergeCell ref="X60:Y60"/>
    <mergeCell ref="Z60:AB60"/>
    <mergeCell ref="O61:P61"/>
    <mergeCell ref="R61:S61"/>
    <mergeCell ref="U61:V61"/>
    <mergeCell ref="X61:Y61"/>
    <mergeCell ref="Z61:AB61"/>
    <mergeCell ref="O62:P62"/>
    <mergeCell ref="R62:S62"/>
    <mergeCell ref="U62:V62"/>
    <mergeCell ref="X62:Y62"/>
    <mergeCell ref="Z62:AB62"/>
    <mergeCell ref="O63:P63"/>
    <mergeCell ref="R63:S63"/>
    <mergeCell ref="U63:V63"/>
    <mergeCell ref="X63:Y63"/>
    <mergeCell ref="Z63:AB63"/>
    <mergeCell ref="O64:P64"/>
    <mergeCell ref="R64:S64"/>
    <mergeCell ref="U64:V64"/>
    <mergeCell ref="X64:Y64"/>
    <mergeCell ref="Z64:AB64"/>
    <mergeCell ref="O65:P65"/>
    <mergeCell ref="R65:S65"/>
    <mergeCell ref="U65:V65"/>
    <mergeCell ref="X65:Y65"/>
    <mergeCell ref="Z65:AB65"/>
    <mergeCell ref="O66:P66"/>
    <mergeCell ref="R66:S66"/>
    <mergeCell ref="U66:V66"/>
    <mergeCell ref="X66:Y66"/>
    <mergeCell ref="Z66:AB66"/>
    <mergeCell ref="O67:P67"/>
    <mergeCell ref="R67:S67"/>
    <mergeCell ref="U67:V67"/>
    <mergeCell ref="X67:Y67"/>
    <mergeCell ref="Z67:AB67"/>
    <mergeCell ref="O68:P68"/>
    <mergeCell ref="R68:S68"/>
    <mergeCell ref="U68:V68"/>
    <mergeCell ref="X68:Y68"/>
    <mergeCell ref="Z68:AB68"/>
    <mergeCell ref="A69:B69"/>
    <mergeCell ref="O69:P69"/>
    <mergeCell ref="R69:S69"/>
    <mergeCell ref="U69:V69"/>
    <mergeCell ref="X69:Y69"/>
    <mergeCell ref="Z69:AB69"/>
    <mergeCell ref="A70:AB70"/>
    <mergeCell ref="B71:AA71"/>
    <mergeCell ref="O72:P72"/>
    <mergeCell ref="R72:S72"/>
    <mergeCell ref="U72:V72"/>
    <mergeCell ref="X72:Y72"/>
    <mergeCell ref="Z72:AB72"/>
    <mergeCell ref="O73:P73"/>
    <mergeCell ref="R73:S73"/>
    <mergeCell ref="U73:V73"/>
    <mergeCell ref="X73:Y73"/>
    <mergeCell ref="Z73:AB73"/>
    <mergeCell ref="O74:P74"/>
    <mergeCell ref="R74:S74"/>
    <mergeCell ref="U74:V74"/>
    <mergeCell ref="X74:Y74"/>
    <mergeCell ref="Z74:AB74"/>
    <mergeCell ref="O75:P75"/>
    <mergeCell ref="R75:S75"/>
    <mergeCell ref="U75:V75"/>
    <mergeCell ref="X75:Y75"/>
    <mergeCell ref="Z75:AB75"/>
    <mergeCell ref="O76:P76"/>
    <mergeCell ref="R76:S76"/>
    <mergeCell ref="U76:V76"/>
    <mergeCell ref="X76:Y76"/>
    <mergeCell ref="Z76:AB76"/>
    <mergeCell ref="O77:P77"/>
    <mergeCell ref="R77:S77"/>
    <mergeCell ref="U77:V77"/>
    <mergeCell ref="X77:Y77"/>
    <mergeCell ref="Z77:AB77"/>
    <mergeCell ref="O78:P78"/>
    <mergeCell ref="R78:S78"/>
    <mergeCell ref="U78:V78"/>
    <mergeCell ref="X78:Y78"/>
    <mergeCell ref="Z78:AB78"/>
    <mergeCell ref="O79:P79"/>
    <mergeCell ref="R79:S79"/>
    <mergeCell ref="U79:V79"/>
    <mergeCell ref="X79:Y79"/>
    <mergeCell ref="Z79:AB79"/>
    <mergeCell ref="O80:P80"/>
    <mergeCell ref="R80:S80"/>
    <mergeCell ref="U80:V80"/>
    <mergeCell ref="X80:Y80"/>
    <mergeCell ref="Z80:AB80"/>
    <mergeCell ref="O81:P81"/>
    <mergeCell ref="R81:S81"/>
    <mergeCell ref="U81:V81"/>
    <mergeCell ref="X81:Y81"/>
    <mergeCell ref="Z81:AB81"/>
    <mergeCell ref="O82:P82"/>
    <mergeCell ref="R82:S82"/>
    <mergeCell ref="U82:V82"/>
    <mergeCell ref="X82:Y82"/>
    <mergeCell ref="Z82:AB82"/>
    <mergeCell ref="O83:P83"/>
    <mergeCell ref="R83:S83"/>
    <mergeCell ref="U83:V83"/>
    <mergeCell ref="X83:Y83"/>
    <mergeCell ref="Z83:AB83"/>
    <mergeCell ref="O84:P84"/>
    <mergeCell ref="R84:S84"/>
    <mergeCell ref="U84:V84"/>
    <mergeCell ref="X84:Y84"/>
    <mergeCell ref="Z84:AB84"/>
    <mergeCell ref="O85:P85"/>
    <mergeCell ref="R85:S85"/>
    <mergeCell ref="U85:V85"/>
    <mergeCell ref="X85:Y85"/>
    <mergeCell ref="Z85:AB85"/>
    <mergeCell ref="O86:P86"/>
    <mergeCell ref="R86:S86"/>
    <mergeCell ref="U86:V86"/>
    <mergeCell ref="X86:Y86"/>
    <mergeCell ref="Z86:AB86"/>
    <mergeCell ref="O87:P87"/>
    <mergeCell ref="R87:S87"/>
    <mergeCell ref="U87:V87"/>
    <mergeCell ref="X87:Y87"/>
    <mergeCell ref="Z87:AB87"/>
    <mergeCell ref="A88:B88"/>
    <mergeCell ref="O88:P88"/>
    <mergeCell ref="R88:S88"/>
    <mergeCell ref="U88:V88"/>
    <mergeCell ref="X88:Y88"/>
    <mergeCell ref="Z88:AB88"/>
    <mergeCell ref="A89:AA89"/>
    <mergeCell ref="O90:P90"/>
    <mergeCell ref="R90:S90"/>
    <mergeCell ref="U90:V90"/>
    <mergeCell ref="X90:Y90"/>
    <mergeCell ref="Z90:AB90"/>
    <mergeCell ref="O91:P91"/>
    <mergeCell ref="R91:S91"/>
    <mergeCell ref="U91:V91"/>
    <mergeCell ref="X91:Y91"/>
    <mergeCell ref="Z91:AB91"/>
    <mergeCell ref="O92:P92"/>
    <mergeCell ref="R92:S92"/>
    <mergeCell ref="U92:V92"/>
    <mergeCell ref="X92:Y92"/>
    <mergeCell ref="Z92:AB92"/>
    <mergeCell ref="O93:P93"/>
    <mergeCell ref="R93:S93"/>
    <mergeCell ref="U93:V93"/>
    <mergeCell ref="X93:Y93"/>
    <mergeCell ref="Z93:AB93"/>
    <mergeCell ref="A94:M94"/>
    <mergeCell ref="O94:P94"/>
    <mergeCell ref="R94:S94"/>
    <mergeCell ref="U94:V94"/>
    <mergeCell ref="X94:Y94"/>
    <mergeCell ref="Z94:AB94"/>
    <mergeCell ref="A95:M95"/>
    <mergeCell ref="O95:P95"/>
    <mergeCell ref="R95:S95"/>
    <mergeCell ref="U95:V95"/>
    <mergeCell ref="X95:Y95"/>
    <mergeCell ref="Z95:AB95"/>
    <mergeCell ref="A96:M96"/>
    <mergeCell ref="O96:P96"/>
    <mergeCell ref="R96:S96"/>
    <mergeCell ref="U96:V96"/>
    <mergeCell ref="X96:Y96"/>
    <mergeCell ref="Z96:AB96"/>
    <mergeCell ref="A97:M97"/>
    <mergeCell ref="O97:P97"/>
    <mergeCell ref="R97:S97"/>
    <mergeCell ref="U97:V97"/>
    <mergeCell ref="X97:Y97"/>
    <mergeCell ref="Z97:AB97"/>
    <mergeCell ref="A98:M98"/>
    <mergeCell ref="O98:P98"/>
    <mergeCell ref="R98:S98"/>
    <mergeCell ref="U98:V98"/>
    <mergeCell ref="X98:Y98"/>
    <mergeCell ref="Z98:AB98"/>
    <mergeCell ref="A99:M99"/>
    <mergeCell ref="N99:P99"/>
    <mergeCell ref="Q99:S99"/>
    <mergeCell ref="T99:V99"/>
    <mergeCell ref="W99:Y99"/>
    <mergeCell ref="Z99:AB99"/>
    <mergeCell ref="A101:D101"/>
    <mergeCell ref="F101:M101"/>
    <mergeCell ref="N101:AB101"/>
    <mergeCell ref="A100:M100"/>
    <mergeCell ref="N100:P100"/>
    <mergeCell ref="Q100:S100"/>
    <mergeCell ref="T100:V100"/>
    <mergeCell ref="W100:Y100"/>
    <mergeCell ref="Z100:AB100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7" r:id="rId1"/>
  <rowBreaks count="2" manualBreakCount="2">
    <brk id="30" max="27" man="1"/>
    <brk id="69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Алена Латышева</cp:lastModifiedBy>
  <cp:lastPrinted>2017-06-01T08:22:21Z</cp:lastPrinted>
  <dcterms:created xsi:type="dcterms:W3CDTF">2003-06-23T04:55:14Z</dcterms:created>
  <dcterms:modified xsi:type="dcterms:W3CDTF">2017-07-06T11:39:47Z</dcterms:modified>
  <cp:category/>
  <cp:version/>
  <cp:contentType/>
  <cp:contentStatus/>
</cp:coreProperties>
</file>